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_2024\Képviselő-testületi_anyagok\04.29\"/>
    </mc:Choice>
  </mc:AlternateContent>
  <bookViews>
    <workbookView xWindow="0" yWindow="0" windowWidth="28800" windowHeight="12300" tabRatio="890" firstSheet="2" activeTab="18"/>
  </bookViews>
  <sheets>
    <sheet name="Címrend" sheetId="1" r:id="rId1"/>
    <sheet name="Összesen bevétel és kiadás" sheetId="2" r:id="rId2"/>
    <sheet name="Önkormányzat bevételei" sheetId="17" r:id="rId3"/>
    <sheet name="Önk. bevételi COFOG-onként" sheetId="18" state="hidden" r:id="rId4"/>
    <sheet name=" Önkormányzat kiadásai" sheetId="3" r:id="rId5"/>
    <sheet name="Önk. kiadásai COFOG-onként" sheetId="19" state="hidden" r:id="rId6"/>
    <sheet name="Óvoda bevételei" sheetId="26" r:id="rId7"/>
    <sheet name="Óvoda bevételei COFOG-onként" sheetId="20" state="hidden" r:id="rId8"/>
    <sheet name=" Óvoda kiadásai" sheetId="4" r:id="rId9"/>
    <sheet name="Óvoda kiadásai COFOG-onként" sheetId="27" state="hidden" r:id="rId10"/>
    <sheet name="Felhalmozási kiadások" sheetId="5" r:id="rId11"/>
    <sheet name="Létszám" sheetId="6" r:id="rId12"/>
    <sheet name="EU" sheetId="7" r:id="rId13"/>
    <sheet name="Hitel" sheetId="8" r:id="rId14"/>
    <sheet name="Közvetett támogatás" sheetId="9" r:id="rId15"/>
    <sheet name="Többéves" sheetId="25" state="hidden" r:id="rId16"/>
    <sheet name="Követelések" sheetId="12" r:id="rId17"/>
    <sheet name="Kötelezettségek" sheetId="13" r:id="rId18"/>
    <sheet name="Maradvány" sheetId="14" r:id="rId19"/>
    <sheet name="Pénzkészlet" sheetId="22" r:id="rId20"/>
    <sheet name="Eredménykimutatás" sheetId="21" r:id="rId21"/>
    <sheet name="Mérleg" sheetId="15" r:id="rId22"/>
    <sheet name="Vagyonkimutatás" sheetId="16" r:id="rId23"/>
    <sheet name="Többévesmm" sheetId="11" r:id="rId24"/>
    <sheet name="adósság" sheetId="29" r:id="rId25"/>
    <sheet name="gt" sheetId="28" r:id="rId26"/>
  </sheets>
  <definedNames>
    <definedName name="_xlnm._FilterDatabase" localSheetId="8" hidden="1">' Óvoda kiadásai'!$A$6:$E$319</definedName>
    <definedName name="_xlnm._FilterDatabase" localSheetId="4" hidden="1">' Önkormányzat kiadásai'!$A$6:$E$324</definedName>
    <definedName name="_xlnm._FilterDatabase" localSheetId="17" hidden="1">Kötelezettségek!$A$6:$E$38</definedName>
    <definedName name="_xlnm._FilterDatabase" localSheetId="16" hidden="1">Követelések!$A$6:$D$8</definedName>
    <definedName name="_xlnm._FilterDatabase" localSheetId="6" hidden="1">'Óvoda bevételei'!$A$6:$E$320</definedName>
    <definedName name="_xlnm._FilterDatabase" localSheetId="7" hidden="1">'Óvoda bevételei COFOG-onként'!$A$7:$F$313</definedName>
    <definedName name="_xlnm._FilterDatabase" localSheetId="9" hidden="1">'Óvoda kiadásai COFOG-onként'!$A$6:$E$321</definedName>
    <definedName name="_xlnm._FilterDatabase" localSheetId="3" hidden="1">'Önk. bevételi COFOG-onként'!$A$7:$N$320</definedName>
    <definedName name="_xlnm._FilterDatabase" localSheetId="5" hidden="1">'Önk. kiadásai COFOG-onként'!$A$6:$V$324</definedName>
    <definedName name="_xlnm._FilterDatabase" localSheetId="2" hidden="1">'Önkormányzat bevételei'!$A$6:$E$316</definedName>
    <definedName name="_xlnm._FilterDatabase" localSheetId="1" hidden="1">'Összesen bevétel és kiadás'!$A$6:$E$631</definedName>
    <definedName name="foot_1_place" localSheetId="24">adósság!#REF!</definedName>
    <definedName name="foot_10_place" localSheetId="24">adósság!$A$17</definedName>
    <definedName name="foot_8_place" localSheetId="24">adósság!#REF!</definedName>
    <definedName name="foot_9_place" localSheetId="24">adósság!$A$15</definedName>
    <definedName name="_xlnm.Print_Area" localSheetId="8">' Óvoda kiadásai'!$A$1:$E$321</definedName>
    <definedName name="_xlnm.Print_Area" localSheetId="17">Kötelezettségek!$A$1:$D$86</definedName>
    <definedName name="_xlnm.Print_Area" localSheetId="16">Követelések!$A$1:$D$17</definedName>
    <definedName name="_xlnm.Print_Area" localSheetId="14">'Közvetett támogatás'!$A$1:$I$18</definedName>
    <definedName name="_xlnm.Print_Area" localSheetId="18">Maradvány!$A$1:$C$29</definedName>
    <definedName name="_xlnm.Print_Area" localSheetId="7">'Óvoda bevételei COFOG-onként'!$A$1:$F$314</definedName>
    <definedName name="_xlnm.Print_Area" localSheetId="5">'Önk. kiadásai COFOG-onként'!$A$1:$V$324</definedName>
    <definedName name="_xlnm.Print_Area" localSheetId="2">'Önkormányzat bevételei'!$A$1:$E$315</definedName>
    <definedName name="_xlnm.Print_Area" localSheetId="1">'Összesen bevétel és kiadás'!$A$1:$E$627</definedName>
    <definedName name="_xlnm.Print_Area" localSheetId="19">Pénzkészlet!$A$1:$H$20</definedName>
    <definedName name="_xlnm.Print_Area" localSheetId="23">Többévesmm!$A$1:$E$24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E35" i="3" l="1"/>
  <c r="D83" i="2"/>
  <c r="E624" i="2" l="1"/>
  <c r="D624" i="2"/>
  <c r="C624" i="2"/>
  <c r="C67" i="13" l="1"/>
  <c r="C84" i="13"/>
  <c r="E13" i="11" l="1"/>
  <c r="E15" i="11"/>
  <c r="E43" i="15" l="1"/>
  <c r="E20" i="15"/>
  <c r="E27" i="21"/>
  <c r="E25" i="21"/>
  <c r="E22" i="21"/>
  <c r="E21" i="21"/>
  <c r="E20" i="21"/>
  <c r="E18" i="21"/>
  <c r="E17" i="21"/>
  <c r="E15" i="21"/>
  <c r="E12" i="21"/>
  <c r="C318" i="2" l="1"/>
  <c r="D318" i="2"/>
  <c r="E318" i="2"/>
  <c r="D317" i="2"/>
  <c r="E317" i="2"/>
  <c r="C253" i="2"/>
  <c r="D253" i="2"/>
  <c r="E253" i="2"/>
  <c r="C254" i="2"/>
  <c r="D254" i="2"/>
  <c r="E254" i="2"/>
  <c r="C255" i="2"/>
  <c r="D255" i="2"/>
  <c r="E255" i="2"/>
  <c r="C257" i="2"/>
  <c r="D257" i="2"/>
  <c r="E257" i="2"/>
  <c r="C258" i="2"/>
  <c r="D258" i="2"/>
  <c r="E258" i="2"/>
  <c r="C259" i="2"/>
  <c r="D259" i="2"/>
  <c r="E259" i="2"/>
  <c r="C260" i="2"/>
  <c r="D260" i="2"/>
  <c r="E260" i="2"/>
  <c r="C261" i="2"/>
  <c r="D261" i="2"/>
  <c r="E261" i="2"/>
  <c r="C262" i="2"/>
  <c r="D262" i="2"/>
  <c r="E262" i="2"/>
  <c r="C263" i="2"/>
  <c r="D263" i="2"/>
  <c r="E263" i="2"/>
  <c r="C264" i="2"/>
  <c r="D264" i="2"/>
  <c r="E264" i="2"/>
  <c r="C265" i="2"/>
  <c r="D265" i="2"/>
  <c r="E265" i="2"/>
  <c r="C266" i="2"/>
  <c r="D266" i="2"/>
  <c r="E266" i="2"/>
  <c r="C267" i="2"/>
  <c r="D267" i="2"/>
  <c r="E267" i="2"/>
  <c r="C268" i="2"/>
  <c r="D268" i="2"/>
  <c r="E268" i="2"/>
  <c r="C269" i="2"/>
  <c r="D269" i="2"/>
  <c r="E269" i="2"/>
  <c r="C270" i="2"/>
  <c r="D270" i="2"/>
  <c r="E270" i="2"/>
  <c r="C271" i="2"/>
  <c r="D271" i="2"/>
  <c r="E271" i="2"/>
  <c r="C272" i="2"/>
  <c r="D272" i="2"/>
  <c r="E272" i="2"/>
  <c r="C273" i="2"/>
  <c r="D273" i="2"/>
  <c r="E273" i="2"/>
  <c r="C274" i="2"/>
  <c r="D274" i="2"/>
  <c r="E274" i="2"/>
  <c r="C275" i="2"/>
  <c r="D275" i="2"/>
  <c r="E275" i="2"/>
  <c r="C276" i="2"/>
  <c r="D276" i="2"/>
  <c r="E276" i="2"/>
  <c r="C277" i="2"/>
  <c r="D277" i="2"/>
  <c r="E277" i="2"/>
  <c r="C278" i="2"/>
  <c r="D278" i="2"/>
  <c r="E278" i="2"/>
  <c r="C279" i="2"/>
  <c r="D279" i="2"/>
  <c r="E279" i="2"/>
  <c r="C280" i="2"/>
  <c r="D280" i="2"/>
  <c r="E280" i="2"/>
  <c r="C281" i="2"/>
  <c r="D281" i="2"/>
  <c r="E281" i="2"/>
  <c r="C282" i="2"/>
  <c r="D282" i="2"/>
  <c r="E282" i="2"/>
  <c r="C283" i="2"/>
  <c r="D283" i="2"/>
  <c r="E283" i="2"/>
  <c r="C284" i="2"/>
  <c r="D284" i="2"/>
  <c r="E284" i="2"/>
  <c r="C285" i="2"/>
  <c r="D285" i="2"/>
  <c r="E285" i="2"/>
  <c r="C286" i="2"/>
  <c r="D286" i="2"/>
  <c r="E286" i="2"/>
  <c r="C287" i="2"/>
  <c r="D287" i="2"/>
  <c r="E287" i="2"/>
  <c r="C288" i="2"/>
  <c r="D288" i="2"/>
  <c r="E288" i="2"/>
  <c r="C289" i="2"/>
  <c r="D289" i="2"/>
  <c r="E289" i="2"/>
  <c r="C290" i="2"/>
  <c r="D290" i="2"/>
  <c r="E290" i="2"/>
  <c r="C291" i="2"/>
  <c r="D291" i="2"/>
  <c r="E291" i="2"/>
  <c r="C292" i="2"/>
  <c r="D292" i="2"/>
  <c r="E292" i="2"/>
  <c r="C293" i="2"/>
  <c r="D293" i="2"/>
  <c r="E293" i="2"/>
  <c r="C294" i="2"/>
  <c r="D294" i="2"/>
  <c r="E294" i="2"/>
  <c r="C295" i="2"/>
  <c r="D295" i="2"/>
  <c r="E295" i="2"/>
  <c r="C296" i="2"/>
  <c r="D296" i="2"/>
  <c r="E296" i="2"/>
  <c r="C297" i="2"/>
  <c r="D297" i="2"/>
  <c r="E297" i="2"/>
  <c r="C298" i="2"/>
  <c r="D298" i="2"/>
  <c r="E298" i="2"/>
  <c r="C299" i="2"/>
  <c r="D299" i="2"/>
  <c r="E299" i="2"/>
  <c r="C300" i="2"/>
  <c r="D300" i="2"/>
  <c r="E300" i="2"/>
  <c r="C301" i="2"/>
  <c r="D301" i="2"/>
  <c r="E301" i="2"/>
  <c r="C302" i="2"/>
  <c r="D302" i="2"/>
  <c r="E302" i="2"/>
  <c r="C303" i="2"/>
  <c r="D303" i="2"/>
  <c r="E303" i="2"/>
  <c r="C304" i="2"/>
  <c r="D304" i="2"/>
  <c r="E304" i="2"/>
  <c r="C305" i="2"/>
  <c r="D305" i="2"/>
  <c r="E305" i="2"/>
  <c r="C306" i="2"/>
  <c r="D306" i="2"/>
  <c r="E306" i="2"/>
  <c r="C307" i="2"/>
  <c r="D307" i="2"/>
  <c r="E307" i="2"/>
  <c r="C308" i="2"/>
  <c r="D308" i="2"/>
  <c r="E308" i="2"/>
  <c r="C309" i="2"/>
  <c r="D309" i="2"/>
  <c r="E309" i="2"/>
  <c r="C310" i="2"/>
  <c r="D310" i="2"/>
  <c r="E310" i="2"/>
  <c r="C311" i="2"/>
  <c r="D311" i="2"/>
  <c r="E311" i="2"/>
  <c r="C312" i="2"/>
  <c r="D312" i="2"/>
  <c r="E312" i="2"/>
  <c r="C313" i="2"/>
  <c r="D313" i="2"/>
  <c r="E313" i="2"/>
  <c r="C314" i="2"/>
  <c r="D314" i="2"/>
  <c r="E314" i="2"/>
  <c r="C315" i="2"/>
  <c r="D315" i="2"/>
  <c r="E315" i="2"/>
  <c r="C316" i="2"/>
  <c r="D316" i="2"/>
  <c r="E316" i="2"/>
  <c r="C317" i="2"/>
  <c r="D252" i="2"/>
  <c r="E252" i="2"/>
  <c r="C252" i="2"/>
  <c r="C244" i="2"/>
  <c r="D244" i="2"/>
  <c r="D11" i="5" s="1"/>
  <c r="E244" i="2"/>
  <c r="E11" i="5" s="1"/>
  <c r="C245" i="2"/>
  <c r="D245" i="2"/>
  <c r="E245" i="2"/>
  <c r="C246" i="2"/>
  <c r="D246" i="2"/>
  <c r="E246" i="2"/>
  <c r="C247" i="2"/>
  <c r="D247" i="2"/>
  <c r="E247" i="2"/>
  <c r="C248" i="2"/>
  <c r="D248" i="2"/>
  <c r="E248" i="2"/>
  <c r="C249" i="2"/>
  <c r="D249" i="2"/>
  <c r="E249" i="2"/>
  <c r="C250" i="2"/>
  <c r="D250" i="2"/>
  <c r="E250" i="2"/>
  <c r="D243" i="2"/>
  <c r="D10" i="5" s="1"/>
  <c r="E243" i="2"/>
  <c r="E10" i="5" s="1"/>
  <c r="C243" i="2"/>
  <c r="C10" i="5" s="1"/>
  <c r="C230" i="2"/>
  <c r="D230" i="2"/>
  <c r="E230" i="2"/>
  <c r="C231" i="2"/>
  <c r="D231" i="2"/>
  <c r="E231" i="2"/>
  <c r="C232" i="2"/>
  <c r="D232" i="2"/>
  <c r="E232" i="2"/>
  <c r="C233" i="2"/>
  <c r="D233" i="2"/>
  <c r="E233" i="2"/>
  <c r="C234" i="2"/>
  <c r="D234" i="2"/>
  <c r="E234" i="2"/>
  <c r="C235" i="2"/>
  <c r="D235" i="2"/>
  <c r="E235" i="2"/>
  <c r="C236" i="2"/>
  <c r="D236" i="2"/>
  <c r="E236" i="2"/>
  <c r="C237" i="2"/>
  <c r="D237" i="2"/>
  <c r="E237" i="2"/>
  <c r="C238" i="2"/>
  <c r="D238" i="2"/>
  <c r="E238" i="2"/>
  <c r="C239" i="2"/>
  <c r="D239" i="2"/>
  <c r="E239" i="2"/>
  <c r="C240" i="2"/>
  <c r="D240" i="2"/>
  <c r="E240" i="2"/>
  <c r="C241" i="2"/>
  <c r="D241" i="2"/>
  <c r="E241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D209" i="2"/>
  <c r="E209" i="2"/>
  <c r="C209" i="2"/>
  <c r="C208" i="2"/>
  <c r="D173" i="2"/>
  <c r="D174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E178" i="2"/>
  <c r="C30" i="21"/>
  <c r="C27" i="21"/>
  <c r="C28" i="21" s="1"/>
  <c r="C31" i="21" s="1"/>
  <c r="C25" i="21"/>
  <c r="C22" i="21"/>
  <c r="C23" i="21" s="1"/>
  <c r="C21" i="21"/>
  <c r="C20" i="21"/>
  <c r="C18" i="21"/>
  <c r="C19" i="21" s="1"/>
  <c r="C17" i="21"/>
  <c r="C15" i="21"/>
  <c r="C12" i="21"/>
  <c r="C16" i="21" s="1"/>
  <c r="C11" i="21"/>
  <c r="I11" i="15"/>
  <c r="H11" i="15" s="1"/>
  <c r="H10" i="15"/>
  <c r="F10" i="15"/>
  <c r="C26" i="21" l="1"/>
  <c r="C32" i="21" s="1"/>
  <c r="E61" i="15"/>
  <c r="E57" i="15"/>
  <c r="E50" i="15"/>
  <c r="E48" i="15"/>
  <c r="E47" i="15"/>
  <c r="C47" i="15"/>
  <c r="C45" i="15"/>
  <c r="C44" i="15"/>
  <c r="E44" i="15"/>
  <c r="E22" i="15"/>
  <c r="C61" i="15"/>
  <c r="C63" i="15" s="1"/>
  <c r="C57" i="15"/>
  <c r="C59" i="15" s="1"/>
  <c r="C56" i="15"/>
  <c r="C50" i="15"/>
  <c r="C53" i="15" s="1"/>
  <c r="C60" i="15" s="1"/>
  <c r="C48" i="15"/>
  <c r="C42" i="15"/>
  <c r="C39" i="15"/>
  <c r="C35" i="15"/>
  <c r="C31" i="15"/>
  <c r="C40" i="15" s="1"/>
  <c r="C20" i="15"/>
  <c r="C22" i="15" s="1"/>
  <c r="C23" i="15" s="1"/>
  <c r="C19" i="15"/>
  <c r="C13" i="15"/>
  <c r="C9" i="15"/>
  <c r="C17" i="15" s="1"/>
  <c r="E294" i="17"/>
  <c r="C43" i="15" l="1"/>
  <c r="C49" i="15"/>
  <c r="C64" i="15" s="1"/>
  <c r="E202" i="3" l="1"/>
  <c r="E202" i="2" s="1"/>
  <c r="E175" i="3"/>
  <c r="D103" i="3"/>
  <c r="E103" i="3"/>
  <c r="D88" i="3"/>
  <c r="E88" i="3"/>
  <c r="E73" i="3"/>
  <c r="D74" i="3"/>
  <c r="D73" i="3"/>
  <c r="E51" i="3"/>
  <c r="E41" i="3"/>
  <c r="E192" i="17" l="1"/>
  <c r="E215" i="17" s="1"/>
  <c r="E172" i="17"/>
  <c r="D38" i="17"/>
  <c r="E9" i="17"/>
  <c r="D9" i="17"/>
  <c r="C9" i="17"/>
  <c r="D103" i="4"/>
  <c r="E103" i="4"/>
  <c r="E66" i="4"/>
  <c r="D66" i="4"/>
  <c r="D41" i="4"/>
  <c r="E35" i="4"/>
  <c r="D107" i="4" l="1"/>
  <c r="C103" i="4"/>
  <c r="C107" i="4" s="1"/>
  <c r="D77" i="4"/>
  <c r="C77" i="4"/>
  <c r="C66" i="4"/>
  <c r="D59" i="4"/>
  <c r="C59" i="4"/>
  <c r="D55" i="4"/>
  <c r="D58" i="4" s="1"/>
  <c r="C55" i="4"/>
  <c r="C58" i="4" s="1"/>
  <c r="C41" i="4"/>
  <c r="D35" i="4"/>
  <c r="C35" i="4"/>
  <c r="D27" i="4"/>
  <c r="C27" i="4"/>
  <c r="D25" i="4"/>
  <c r="C25" i="4"/>
  <c r="D21" i="4"/>
  <c r="C15" i="4"/>
  <c r="C21" i="4" s="1"/>
  <c r="E321" i="3"/>
  <c r="C321" i="3"/>
  <c r="D321" i="3"/>
  <c r="D294" i="26"/>
  <c r="C294" i="26"/>
  <c r="D276" i="26"/>
  <c r="C276" i="26"/>
  <c r="D215" i="26"/>
  <c r="D301" i="26" s="1"/>
  <c r="D311" i="26" s="1"/>
  <c r="C215" i="26"/>
  <c r="C301" i="26" s="1"/>
  <c r="C311" i="26" s="1"/>
  <c r="C322" i="3" l="1"/>
  <c r="C625" i="2"/>
  <c r="E625" i="2"/>
  <c r="E322" i="3"/>
  <c r="D322" i="3"/>
  <c r="D626" i="2" s="1"/>
  <c r="D625" i="2"/>
  <c r="C26" i="4"/>
  <c r="D26" i="4"/>
  <c r="C86" i="4"/>
  <c r="D86" i="4"/>
  <c r="C50" i="4"/>
  <c r="D50" i="4"/>
  <c r="C277" i="26"/>
  <c r="D277" i="26"/>
  <c r="E626" i="2" l="1"/>
  <c r="C12" i="14"/>
  <c r="C626" i="2"/>
  <c r="D108" i="4"/>
  <c r="D319" i="4" s="1"/>
  <c r="C108" i="4"/>
  <c r="C319" i="4" s="1"/>
  <c r="D256" i="3"/>
  <c r="D256" i="2" s="1"/>
  <c r="C256" i="3"/>
  <c r="C256" i="2" s="1"/>
  <c r="D251" i="3"/>
  <c r="D251" i="2" s="1"/>
  <c r="C251" i="3"/>
  <c r="C251" i="2" s="1"/>
  <c r="C241" i="3"/>
  <c r="D229" i="3"/>
  <c r="D229" i="2" s="1"/>
  <c r="C229" i="3"/>
  <c r="C229" i="2" s="1"/>
  <c r="D202" i="3"/>
  <c r="D202" i="2" s="1"/>
  <c r="C202" i="3"/>
  <c r="D151" i="3"/>
  <c r="D175" i="3" s="1"/>
  <c r="D175" i="2" s="1"/>
  <c r="C151" i="3"/>
  <c r="C175" i="3" s="1"/>
  <c r="D107" i="3"/>
  <c r="C103" i="3"/>
  <c r="C107" i="3" s="1"/>
  <c r="D93" i="3"/>
  <c r="C88" i="3"/>
  <c r="C93" i="3" s="1"/>
  <c r="C77" i="3"/>
  <c r="C73" i="3"/>
  <c r="D66" i="3"/>
  <c r="C66" i="3"/>
  <c r="D59" i="3"/>
  <c r="C59" i="3"/>
  <c r="D55" i="3"/>
  <c r="C55" i="3"/>
  <c r="D51" i="3"/>
  <c r="C51" i="3"/>
  <c r="D41" i="3"/>
  <c r="C41" i="3"/>
  <c r="D35" i="3"/>
  <c r="C35" i="3"/>
  <c r="D28" i="3"/>
  <c r="D27" i="3" s="1"/>
  <c r="C28" i="3"/>
  <c r="C27" i="3"/>
  <c r="D25" i="3"/>
  <c r="C25" i="3"/>
  <c r="D21" i="3"/>
  <c r="C7" i="3"/>
  <c r="C21" i="3" s="1"/>
  <c r="C13" i="17"/>
  <c r="D13" i="17"/>
  <c r="C38" i="17"/>
  <c r="C49" i="17" s="1"/>
  <c r="C85" i="17"/>
  <c r="D85" i="17"/>
  <c r="C115" i="17"/>
  <c r="D115" i="17"/>
  <c r="C123" i="17"/>
  <c r="D123" i="17"/>
  <c r="D171" i="17" s="1"/>
  <c r="C154" i="17"/>
  <c r="D154" i="17"/>
  <c r="C171" i="17"/>
  <c r="C172" i="17"/>
  <c r="D172" i="17"/>
  <c r="C185" i="17"/>
  <c r="C192" i="17"/>
  <c r="D192" i="17"/>
  <c r="D211" i="17"/>
  <c r="D215" i="17" s="1"/>
  <c r="C215" i="17"/>
  <c r="C224" i="17"/>
  <c r="D224" i="17"/>
  <c r="C294" i="17"/>
  <c r="C301" i="17" s="1"/>
  <c r="C311" i="17" s="1"/>
  <c r="D294" i="17"/>
  <c r="D301" i="17" s="1"/>
  <c r="D311" i="17" s="1"/>
  <c r="C242" i="3" l="1"/>
  <c r="C242" i="2" s="1"/>
  <c r="C50" i="3"/>
  <c r="C58" i="3"/>
  <c r="C86" i="3"/>
  <c r="C108" i="3" s="1"/>
  <c r="C277" i="17"/>
  <c r="C316" i="17"/>
  <c r="D185" i="17"/>
  <c r="D49" i="17"/>
  <c r="D26" i="3"/>
  <c r="D86" i="3"/>
  <c r="D50" i="3"/>
  <c r="D58" i="3"/>
  <c r="C26" i="3"/>
  <c r="D242" i="3"/>
  <c r="D242" i="2" s="1"/>
  <c r="C319" i="3" l="1"/>
  <c r="D108" i="3"/>
  <c r="D319" i="3" s="1"/>
  <c r="D277" i="17"/>
  <c r="D316" i="17" s="1"/>
  <c r="F14" i="28"/>
  <c r="C324" i="3" l="1"/>
  <c r="C319" i="2"/>
  <c r="C631" i="2" s="1"/>
  <c r="D319" i="2"/>
  <c r="D631" i="2" s="1"/>
  <c r="D324" i="3"/>
  <c r="F25" i="5" l="1"/>
  <c r="E16" i="21" l="1"/>
  <c r="E44" i="2" l="1"/>
  <c r="D36" i="2"/>
  <c r="D37" i="2"/>
  <c r="D38" i="2"/>
  <c r="C40" i="2"/>
  <c r="D40" i="2"/>
  <c r="E40" i="2"/>
  <c r="E506" i="2"/>
  <c r="E355" i="2"/>
  <c r="E176" i="2"/>
  <c r="E82" i="2"/>
  <c r="E57" i="2"/>
  <c r="E49" i="2"/>
  <c r="E9" i="2"/>
  <c r="E525" i="2"/>
  <c r="E526" i="2"/>
  <c r="E527" i="2"/>
  <c r="E516" i="2"/>
  <c r="E517" i="2"/>
  <c r="E518" i="2"/>
  <c r="E519" i="2"/>
  <c r="E520" i="2"/>
  <c r="E521" i="2"/>
  <c r="E522" i="2"/>
  <c r="E523" i="2"/>
  <c r="E508" i="2"/>
  <c r="E509" i="2"/>
  <c r="E510" i="2"/>
  <c r="E511" i="2"/>
  <c r="E512" i="2"/>
  <c r="E513" i="2"/>
  <c r="E504" i="2"/>
  <c r="E499" i="2"/>
  <c r="E502" i="2"/>
  <c r="I10" i="15" l="1"/>
  <c r="D23" i="11"/>
  <c r="D15" i="11"/>
  <c r="D32" i="21" l="1"/>
  <c r="D31" i="21"/>
  <c r="E30" i="21"/>
  <c r="D28" i="21"/>
  <c r="D11" i="21"/>
  <c r="D26" i="21"/>
  <c r="D23" i="21"/>
  <c r="D19" i="21"/>
  <c r="D16" i="21"/>
  <c r="D8" i="15"/>
  <c r="D10" i="15"/>
  <c r="D11" i="15"/>
  <c r="D12" i="15"/>
  <c r="D14" i="15"/>
  <c r="D15" i="15"/>
  <c r="D16" i="15"/>
  <c r="D24" i="15"/>
  <c r="D25" i="15"/>
  <c r="D26" i="15"/>
  <c r="D27" i="15"/>
  <c r="D28" i="15"/>
  <c r="D29" i="15"/>
  <c r="D30" i="15"/>
  <c r="D32" i="15"/>
  <c r="D33" i="15"/>
  <c r="D34" i="15"/>
  <c r="D36" i="15"/>
  <c r="D37" i="15"/>
  <c r="D38" i="15"/>
  <c r="D41" i="15"/>
  <c r="D51" i="15"/>
  <c r="D52" i="15"/>
  <c r="D54" i="15"/>
  <c r="D55" i="15"/>
  <c r="D58" i="15"/>
  <c r="D62" i="15"/>
  <c r="D7" i="15"/>
  <c r="D48" i="15"/>
  <c r="E45" i="15"/>
  <c r="D45" i="15" s="1"/>
  <c r="D18" i="15"/>
  <c r="E42" i="15"/>
  <c r="E46" i="15"/>
  <c r="D46" i="15" s="1"/>
  <c r="D44" i="15"/>
  <c r="E35" i="15"/>
  <c r="I12" i="15"/>
  <c r="H8" i="15"/>
  <c r="H7" i="15"/>
  <c r="D35" i="15" l="1"/>
  <c r="D42" i="15"/>
  <c r="D20" i="15"/>
  <c r="D61" i="15"/>
  <c r="D47" i="15"/>
  <c r="D50" i="15"/>
  <c r="D57" i="15"/>
  <c r="E49" i="15"/>
  <c r="D49" i="15" l="1"/>
  <c r="D591" i="2"/>
  <c r="E591" i="2"/>
  <c r="D592" i="2"/>
  <c r="E592" i="2"/>
  <c r="D593" i="2"/>
  <c r="E593" i="2"/>
  <c r="D594" i="2"/>
  <c r="E594" i="2"/>
  <c r="D595" i="2"/>
  <c r="E595" i="2"/>
  <c r="D596" i="2"/>
  <c r="E596" i="2"/>
  <c r="D597" i="2"/>
  <c r="E597" i="2"/>
  <c r="D598" i="2"/>
  <c r="E598" i="2"/>
  <c r="D599" i="2"/>
  <c r="E599" i="2"/>
  <c r="D600" i="2"/>
  <c r="E600" i="2"/>
  <c r="D601" i="2"/>
  <c r="E601" i="2"/>
  <c r="D602" i="2"/>
  <c r="E602" i="2"/>
  <c r="D603" i="2"/>
  <c r="E603" i="2"/>
  <c r="D604" i="2"/>
  <c r="E604" i="2"/>
  <c r="D605" i="2"/>
  <c r="E605" i="2"/>
  <c r="D607" i="2"/>
  <c r="E607" i="2"/>
  <c r="D608" i="2"/>
  <c r="E608" i="2"/>
  <c r="D609" i="2"/>
  <c r="E609" i="2"/>
  <c r="D610" i="2"/>
  <c r="E610" i="2"/>
  <c r="D611" i="2"/>
  <c r="E611" i="2"/>
  <c r="D612" i="2"/>
  <c r="E612" i="2"/>
  <c r="D614" i="2"/>
  <c r="E614" i="2"/>
  <c r="D615" i="2"/>
  <c r="E615" i="2"/>
  <c r="D616" i="2"/>
  <c r="E616" i="2"/>
  <c r="D617" i="2"/>
  <c r="E617" i="2"/>
  <c r="D618" i="2"/>
  <c r="E618" i="2"/>
  <c r="D619" i="2"/>
  <c r="E619" i="2"/>
  <c r="D620" i="2"/>
  <c r="E620" i="2"/>
  <c r="D621" i="2"/>
  <c r="E621" i="2"/>
  <c r="D622" i="2"/>
  <c r="E622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7" i="2"/>
  <c r="C608" i="2"/>
  <c r="C609" i="2"/>
  <c r="C610" i="2"/>
  <c r="C611" i="2"/>
  <c r="C612" i="2"/>
  <c r="C614" i="2"/>
  <c r="C615" i="2"/>
  <c r="C616" i="2"/>
  <c r="C617" i="2"/>
  <c r="C618" i="2"/>
  <c r="C619" i="2"/>
  <c r="C620" i="2"/>
  <c r="C621" i="2"/>
  <c r="C622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486" i="2"/>
  <c r="E487" i="2"/>
  <c r="E488" i="2"/>
  <c r="E489" i="2"/>
  <c r="E490" i="2"/>
  <c r="E491" i="2"/>
  <c r="E492" i="2"/>
  <c r="E493" i="2"/>
  <c r="E494" i="2"/>
  <c r="E495" i="2"/>
  <c r="E496" i="2"/>
  <c r="E476" i="2"/>
  <c r="E477" i="2"/>
  <c r="E478" i="2"/>
  <c r="E479" i="2"/>
  <c r="E480" i="2"/>
  <c r="E481" i="2"/>
  <c r="E482" i="2"/>
  <c r="E483" i="2"/>
  <c r="E468" i="2"/>
  <c r="E469" i="2"/>
  <c r="E470" i="2"/>
  <c r="E471" i="2"/>
  <c r="E472" i="2"/>
  <c r="E473" i="2"/>
  <c r="E474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37" i="2"/>
  <c r="E438" i="2"/>
  <c r="E439" i="2"/>
  <c r="E440" i="2"/>
  <c r="E441" i="2"/>
  <c r="E442" i="2"/>
  <c r="E433" i="2"/>
  <c r="E434" i="2"/>
  <c r="E435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D9" i="7" s="1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203" i="2"/>
  <c r="E204" i="2"/>
  <c r="E205" i="2"/>
  <c r="E206" i="2"/>
  <c r="E207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C179" i="2"/>
  <c r="E174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04" i="2"/>
  <c r="E105" i="2"/>
  <c r="E97" i="2"/>
  <c r="E79" i="2"/>
  <c r="E74" i="2"/>
  <c r="E77" i="4"/>
  <c r="E256" i="3"/>
  <c r="E256" i="2" s="1"/>
  <c r="E251" i="3"/>
  <c r="E251" i="2" s="1"/>
  <c r="E229" i="3"/>
  <c r="E229" i="2" s="1"/>
  <c r="E107" i="3"/>
  <c r="E93" i="3"/>
  <c r="E77" i="3"/>
  <c r="E59" i="3"/>
  <c r="E55" i="3"/>
  <c r="E21" i="3"/>
  <c r="E25" i="3"/>
  <c r="E115" i="17"/>
  <c r="E123" i="17"/>
  <c r="E171" i="17" s="1"/>
  <c r="E38" i="17"/>
  <c r="E50" i="3" l="1"/>
  <c r="E242" i="3"/>
  <c r="E242" i="2" s="1"/>
  <c r="E185" i="17"/>
  <c r="E85" i="17"/>
  <c r="I13" i="15" l="1"/>
  <c r="F13" i="15"/>
  <c r="H13" i="15"/>
  <c r="F9" i="15"/>
  <c r="I9" i="15"/>
  <c r="C17" i="12" l="1"/>
  <c r="E151" i="2" l="1"/>
  <c r="H253" i="16" l="1"/>
  <c r="G253" i="16"/>
  <c r="C86" i="13" l="1"/>
  <c r="E28" i="21" l="1"/>
  <c r="E31" i="21" s="1"/>
  <c r="E23" i="21"/>
  <c r="E19" i="21"/>
  <c r="E63" i="15"/>
  <c r="D63" i="15" s="1"/>
  <c r="E59" i="15"/>
  <c r="D59" i="15" s="1"/>
  <c r="E56" i="15"/>
  <c r="D56" i="15" s="1"/>
  <c r="E53" i="15"/>
  <c r="E39" i="15"/>
  <c r="D39" i="15" s="1"/>
  <c r="E31" i="15"/>
  <c r="D31" i="15" s="1"/>
  <c r="D22" i="15"/>
  <c r="E19" i="15"/>
  <c r="D19" i="15" s="1"/>
  <c r="E13" i="15"/>
  <c r="D13" i="15" s="1"/>
  <c r="E9" i="15"/>
  <c r="E11" i="21"/>
  <c r="E301" i="17"/>
  <c r="D524" i="2"/>
  <c r="E524" i="2"/>
  <c r="D525" i="2"/>
  <c r="D526" i="2"/>
  <c r="D527" i="2"/>
  <c r="D529" i="2"/>
  <c r="D530" i="2"/>
  <c r="D531" i="2"/>
  <c r="D532" i="2"/>
  <c r="D533" i="2"/>
  <c r="D534" i="2"/>
  <c r="D535" i="2"/>
  <c r="D536" i="2"/>
  <c r="D538" i="2"/>
  <c r="D540" i="2"/>
  <c r="D541" i="2"/>
  <c r="D542" i="2"/>
  <c r="D543" i="2"/>
  <c r="D544" i="2"/>
  <c r="D545" i="2"/>
  <c r="D546" i="2"/>
  <c r="D547" i="2"/>
  <c r="D548" i="2"/>
  <c r="D549" i="2"/>
  <c r="D550" i="2"/>
  <c r="D552" i="2"/>
  <c r="D553" i="2"/>
  <c r="D554" i="2"/>
  <c r="D555" i="2"/>
  <c r="D556" i="2"/>
  <c r="D557" i="2"/>
  <c r="D558" i="2"/>
  <c r="D559" i="2"/>
  <c r="D560" i="2"/>
  <c r="D561" i="2"/>
  <c r="D562" i="2"/>
  <c r="D564" i="2"/>
  <c r="D566" i="2"/>
  <c r="D567" i="2"/>
  <c r="D568" i="2"/>
  <c r="D569" i="2"/>
  <c r="D570" i="2"/>
  <c r="D571" i="2"/>
  <c r="D572" i="2"/>
  <c r="D573" i="2"/>
  <c r="D574" i="2"/>
  <c r="D575" i="2"/>
  <c r="D576" i="2"/>
  <c r="D578" i="2"/>
  <c r="D579" i="2"/>
  <c r="D580" i="2"/>
  <c r="D581" i="2"/>
  <c r="D582" i="2"/>
  <c r="D583" i="2"/>
  <c r="D584" i="2"/>
  <c r="D585" i="2"/>
  <c r="D586" i="2"/>
  <c r="D587" i="2"/>
  <c r="D588" i="2"/>
  <c r="C525" i="2"/>
  <c r="C526" i="2"/>
  <c r="C527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7" i="2"/>
  <c r="D328" i="2"/>
  <c r="D330" i="2"/>
  <c r="D331" i="2"/>
  <c r="D332" i="2"/>
  <c r="D333" i="2"/>
  <c r="D334" i="2"/>
  <c r="D335" i="2"/>
  <c r="D336" i="2"/>
  <c r="D337" i="2"/>
  <c r="D338" i="2"/>
  <c r="D339" i="2"/>
  <c r="D341" i="2"/>
  <c r="D342" i="2"/>
  <c r="D343" i="2"/>
  <c r="D344" i="2"/>
  <c r="D345" i="2"/>
  <c r="D346" i="2"/>
  <c r="D347" i="2"/>
  <c r="D348" i="2"/>
  <c r="D349" i="2"/>
  <c r="D350" i="2"/>
  <c r="D352" i="2"/>
  <c r="E352" i="2"/>
  <c r="D353" i="2"/>
  <c r="D354" i="2"/>
  <c r="D355" i="2"/>
  <c r="D356" i="2"/>
  <c r="E356" i="2"/>
  <c r="D357" i="2"/>
  <c r="D358" i="2"/>
  <c r="D359" i="2"/>
  <c r="D360" i="2"/>
  <c r="D361" i="2"/>
  <c r="D363" i="2"/>
  <c r="D364" i="2"/>
  <c r="D366" i="2"/>
  <c r="D367" i="2"/>
  <c r="D368" i="2"/>
  <c r="D369" i="2"/>
  <c r="D370" i="2"/>
  <c r="D371" i="2"/>
  <c r="D372" i="2"/>
  <c r="D373" i="2"/>
  <c r="D374" i="2"/>
  <c r="D375" i="2"/>
  <c r="D377" i="2"/>
  <c r="D378" i="2"/>
  <c r="D379" i="2"/>
  <c r="D380" i="2"/>
  <c r="D381" i="2"/>
  <c r="D382" i="2"/>
  <c r="D383" i="2"/>
  <c r="D384" i="2"/>
  <c r="D385" i="2"/>
  <c r="D386" i="2"/>
  <c r="D388" i="2"/>
  <c r="E388" i="2"/>
  <c r="D389" i="2"/>
  <c r="D390" i="2"/>
  <c r="D391" i="2"/>
  <c r="D392" i="2"/>
  <c r="D393" i="2"/>
  <c r="E393" i="2"/>
  <c r="D394" i="2"/>
  <c r="D395" i="2"/>
  <c r="D396" i="2"/>
  <c r="D397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4" i="2"/>
  <c r="D415" i="2"/>
  <c r="D416" i="2"/>
  <c r="D417" i="2"/>
  <c r="D418" i="2"/>
  <c r="D419" i="2"/>
  <c r="D420" i="2"/>
  <c r="D421" i="2"/>
  <c r="D422" i="2"/>
  <c r="D424" i="2"/>
  <c r="D425" i="2"/>
  <c r="D426" i="2"/>
  <c r="D427" i="2"/>
  <c r="E429" i="2"/>
  <c r="D430" i="2"/>
  <c r="D431" i="2"/>
  <c r="E432" i="2"/>
  <c r="D433" i="2"/>
  <c r="D434" i="2"/>
  <c r="D435" i="2"/>
  <c r="D437" i="2"/>
  <c r="D438" i="2"/>
  <c r="D439" i="2"/>
  <c r="D440" i="2"/>
  <c r="D441" i="2"/>
  <c r="D442" i="2"/>
  <c r="D443" i="2"/>
  <c r="E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8" i="2"/>
  <c r="D459" i="2"/>
  <c r="D460" i="2"/>
  <c r="D461" i="2"/>
  <c r="D463" i="2"/>
  <c r="D464" i="2"/>
  <c r="D465" i="2"/>
  <c r="D466" i="2"/>
  <c r="D468" i="2"/>
  <c r="D469" i="2"/>
  <c r="D470" i="2"/>
  <c r="D471" i="2"/>
  <c r="D472" i="2"/>
  <c r="D473" i="2"/>
  <c r="D474" i="2"/>
  <c r="D475" i="2"/>
  <c r="E475" i="2"/>
  <c r="D476" i="2"/>
  <c r="D477" i="2"/>
  <c r="D478" i="2"/>
  <c r="D479" i="2"/>
  <c r="D480" i="2"/>
  <c r="D481" i="2"/>
  <c r="D482" i="2"/>
  <c r="D483" i="2"/>
  <c r="E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E497" i="2"/>
  <c r="D499" i="2"/>
  <c r="D500" i="2"/>
  <c r="E500" i="2"/>
  <c r="D501" i="2"/>
  <c r="E501" i="2"/>
  <c r="D502" i="2"/>
  <c r="D503" i="2"/>
  <c r="E503" i="2"/>
  <c r="D504" i="2"/>
  <c r="D506" i="2"/>
  <c r="D507" i="2"/>
  <c r="E507" i="2"/>
  <c r="D508" i="2"/>
  <c r="D509" i="2"/>
  <c r="D510" i="2"/>
  <c r="D511" i="2"/>
  <c r="D512" i="2"/>
  <c r="D513" i="2"/>
  <c r="D514" i="2"/>
  <c r="E514" i="2"/>
  <c r="D515" i="2"/>
  <c r="E515" i="2"/>
  <c r="D516" i="2"/>
  <c r="D517" i="2"/>
  <c r="D518" i="2"/>
  <c r="D519" i="2"/>
  <c r="D520" i="2"/>
  <c r="D521" i="2"/>
  <c r="D522" i="2"/>
  <c r="D523" i="2"/>
  <c r="C321" i="2"/>
  <c r="C322" i="2"/>
  <c r="C323" i="2"/>
  <c r="C324" i="2"/>
  <c r="C325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2" i="2"/>
  <c r="C353" i="2"/>
  <c r="C354" i="2"/>
  <c r="C355" i="2"/>
  <c r="C356" i="2"/>
  <c r="C357" i="2"/>
  <c r="C358" i="2"/>
  <c r="C359" i="2"/>
  <c r="C360" i="2"/>
  <c r="C361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17" i="11" s="1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9" i="2"/>
  <c r="C430" i="2"/>
  <c r="C431" i="2"/>
  <c r="C432" i="2"/>
  <c r="C433" i="2"/>
  <c r="C434" i="2"/>
  <c r="C435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3" i="2"/>
  <c r="C464" i="2"/>
  <c r="C465" i="2"/>
  <c r="C466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9" i="2"/>
  <c r="C500" i="2"/>
  <c r="C501" i="2"/>
  <c r="C502" i="2"/>
  <c r="C503" i="2"/>
  <c r="C504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320" i="2"/>
  <c r="D206" i="2"/>
  <c r="D207" i="2"/>
  <c r="D12" i="5"/>
  <c r="E12" i="5"/>
  <c r="D15" i="5"/>
  <c r="E15" i="5"/>
  <c r="D25" i="5"/>
  <c r="C207" i="2"/>
  <c r="C11" i="5"/>
  <c r="C12" i="5"/>
  <c r="C15" i="5"/>
  <c r="E173" i="2"/>
  <c r="E175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203" i="2"/>
  <c r="D204" i="2"/>
  <c r="D205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6" i="2"/>
  <c r="C177" i="2"/>
  <c r="C178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151" i="2"/>
  <c r="E66" i="3"/>
  <c r="E58" i="3"/>
  <c r="E27" i="3"/>
  <c r="E26" i="3"/>
  <c r="E93" i="2"/>
  <c r="E88" i="2"/>
  <c r="E85" i="2"/>
  <c r="E84" i="2"/>
  <c r="E81" i="2"/>
  <c r="E76" i="2"/>
  <c r="E73" i="2"/>
  <c r="E69" i="2"/>
  <c r="E68" i="2"/>
  <c r="E61" i="2"/>
  <c r="E60" i="2"/>
  <c r="E56" i="2"/>
  <c r="E47" i="2"/>
  <c r="E45" i="2"/>
  <c r="E43" i="2"/>
  <c r="E32" i="2"/>
  <c r="E28" i="2"/>
  <c r="E23" i="2"/>
  <c r="E13" i="2"/>
  <c r="D35" i="2"/>
  <c r="C35" i="2"/>
  <c r="D28" i="2"/>
  <c r="D29" i="2"/>
  <c r="D30" i="2"/>
  <c r="D31" i="2"/>
  <c r="E31" i="2"/>
  <c r="D32" i="2"/>
  <c r="D33" i="2"/>
  <c r="D34" i="2"/>
  <c r="E34" i="2"/>
  <c r="D39" i="2"/>
  <c r="E39" i="2"/>
  <c r="D42" i="2"/>
  <c r="D43" i="2"/>
  <c r="D44" i="2"/>
  <c r="D45" i="2"/>
  <c r="D46" i="2"/>
  <c r="E46" i="2"/>
  <c r="D47" i="2"/>
  <c r="D48" i="2"/>
  <c r="E48" i="2"/>
  <c r="D49" i="2"/>
  <c r="E51" i="2"/>
  <c r="D52" i="2"/>
  <c r="D53" i="2"/>
  <c r="D54" i="2"/>
  <c r="E54" i="2"/>
  <c r="D56" i="2"/>
  <c r="D57" i="2"/>
  <c r="D60" i="2"/>
  <c r="D61" i="2"/>
  <c r="D62" i="2"/>
  <c r="E62" i="2"/>
  <c r="D63" i="2"/>
  <c r="E63" i="2"/>
  <c r="D64" i="2"/>
  <c r="D65" i="2"/>
  <c r="D67" i="2"/>
  <c r="E67" i="2"/>
  <c r="D68" i="2"/>
  <c r="D69" i="2"/>
  <c r="D70" i="2"/>
  <c r="E70" i="2"/>
  <c r="D71" i="2"/>
  <c r="D72" i="2"/>
  <c r="D74" i="2"/>
  <c r="D75" i="2"/>
  <c r="E75" i="2"/>
  <c r="D76" i="2"/>
  <c r="D78" i="2"/>
  <c r="E78" i="2"/>
  <c r="D79" i="2"/>
  <c r="D80" i="2"/>
  <c r="D81" i="2"/>
  <c r="D82" i="2"/>
  <c r="E83" i="2"/>
  <c r="D84" i="2"/>
  <c r="D85" i="2"/>
  <c r="D87" i="2"/>
  <c r="D89" i="2"/>
  <c r="D90" i="2"/>
  <c r="E90" i="2"/>
  <c r="D91" i="2"/>
  <c r="D92" i="2"/>
  <c r="D94" i="2"/>
  <c r="E94" i="2"/>
  <c r="D95" i="2"/>
  <c r="D96" i="2"/>
  <c r="D97" i="2"/>
  <c r="D98" i="2"/>
  <c r="D99" i="2"/>
  <c r="D100" i="2"/>
  <c r="D101" i="2"/>
  <c r="D102" i="2"/>
  <c r="D104" i="2"/>
  <c r="D105" i="2"/>
  <c r="D106" i="2"/>
  <c r="E106" i="2"/>
  <c r="C28" i="2"/>
  <c r="C29" i="2"/>
  <c r="C30" i="2"/>
  <c r="C31" i="2"/>
  <c r="C32" i="2"/>
  <c r="C33" i="2"/>
  <c r="C34" i="2"/>
  <c r="C36" i="2"/>
  <c r="C37" i="2"/>
  <c r="C38" i="2"/>
  <c r="C39" i="2"/>
  <c r="C42" i="2"/>
  <c r="C43" i="2"/>
  <c r="C44" i="2"/>
  <c r="C45" i="2"/>
  <c r="C46" i="2"/>
  <c r="C47" i="2"/>
  <c r="C48" i="2"/>
  <c r="C49" i="2"/>
  <c r="C52" i="2"/>
  <c r="C53" i="2"/>
  <c r="C54" i="2"/>
  <c r="C56" i="2"/>
  <c r="C57" i="2"/>
  <c r="C60" i="2"/>
  <c r="C61" i="2"/>
  <c r="C62" i="2"/>
  <c r="C63" i="2"/>
  <c r="C64" i="2"/>
  <c r="C65" i="2"/>
  <c r="C67" i="2"/>
  <c r="C68" i="2"/>
  <c r="C69" i="2"/>
  <c r="C70" i="2"/>
  <c r="C71" i="2"/>
  <c r="C72" i="2"/>
  <c r="C74" i="2"/>
  <c r="C75" i="2"/>
  <c r="C76" i="2"/>
  <c r="C78" i="2"/>
  <c r="C79" i="2"/>
  <c r="C80" i="2"/>
  <c r="C81" i="2"/>
  <c r="C82" i="2"/>
  <c r="C83" i="2"/>
  <c r="C84" i="2"/>
  <c r="C85" i="2"/>
  <c r="C87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4" i="2"/>
  <c r="C105" i="2"/>
  <c r="C106" i="2"/>
  <c r="D22" i="2"/>
  <c r="E22" i="2"/>
  <c r="D23" i="2"/>
  <c r="D24" i="2"/>
  <c r="C22" i="2"/>
  <c r="C23" i="2"/>
  <c r="C24" i="2"/>
  <c r="D7" i="2"/>
  <c r="E7" i="2"/>
  <c r="D8" i="2"/>
  <c r="E8" i="2"/>
  <c r="D9" i="2"/>
  <c r="D10" i="2"/>
  <c r="E10" i="2"/>
  <c r="D11" i="2"/>
  <c r="D12" i="2"/>
  <c r="D13" i="2"/>
  <c r="D14" i="2"/>
  <c r="D15" i="2"/>
  <c r="E15" i="2"/>
  <c r="D16" i="2"/>
  <c r="E16" i="2"/>
  <c r="D17" i="2"/>
  <c r="D18" i="2"/>
  <c r="D19" i="2"/>
  <c r="E19" i="2"/>
  <c r="D20" i="2"/>
  <c r="E20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7" i="2"/>
  <c r="D151" i="2" l="1"/>
  <c r="E86" i="3"/>
  <c r="E108" i="3" s="1"/>
  <c r="E319" i="3" s="1"/>
  <c r="H9" i="15"/>
  <c r="D9" i="15"/>
  <c r="E60" i="15"/>
  <c r="D60" i="15" s="1"/>
  <c r="D53" i="15"/>
  <c r="E26" i="21"/>
  <c r="E32" i="21" s="1"/>
  <c r="E23" i="15"/>
  <c r="E40" i="15"/>
  <c r="D40" i="15" s="1"/>
  <c r="E311" i="17"/>
  <c r="E17" i="15"/>
  <c r="D17" i="15" s="1"/>
  <c r="E107" i="27"/>
  <c r="E108" i="27" s="1"/>
  <c r="E321" i="27" s="1"/>
  <c r="D107" i="27"/>
  <c r="E86" i="27"/>
  <c r="D58" i="27"/>
  <c r="C58" i="27" s="1"/>
  <c r="D59" i="27"/>
  <c r="D86" i="27" s="1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1" i="27"/>
  <c r="C52" i="27"/>
  <c r="C53" i="27"/>
  <c r="C54" i="27"/>
  <c r="C55" i="27"/>
  <c r="C56" i="27"/>
  <c r="C57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9" i="27"/>
  <c r="C110" i="27"/>
  <c r="C111" i="27"/>
  <c r="C112" i="27"/>
  <c r="C113" i="27"/>
  <c r="C114" i="27"/>
  <c r="C115" i="27"/>
  <c r="C116" i="27"/>
  <c r="C117" i="27"/>
  <c r="C118" i="27"/>
  <c r="C119" i="27"/>
  <c r="C120" i="27"/>
  <c r="C121" i="27"/>
  <c r="C122" i="27"/>
  <c r="C123" i="27"/>
  <c r="C124" i="27"/>
  <c r="C125" i="27"/>
  <c r="C126" i="27"/>
  <c r="C127" i="27"/>
  <c r="C128" i="27"/>
  <c r="C129" i="27"/>
  <c r="C130" i="27"/>
  <c r="C131" i="27"/>
  <c r="C132" i="27"/>
  <c r="C133" i="27"/>
  <c r="C134" i="27"/>
  <c r="C135" i="27"/>
  <c r="C136" i="27"/>
  <c r="C137" i="27"/>
  <c r="C138" i="27"/>
  <c r="C139" i="27"/>
  <c r="C140" i="27"/>
  <c r="C141" i="27"/>
  <c r="C142" i="27"/>
  <c r="C143" i="27"/>
  <c r="C144" i="27"/>
  <c r="C145" i="27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94" i="27"/>
  <c r="C195" i="27"/>
  <c r="C196" i="27"/>
  <c r="C197" i="27"/>
  <c r="C198" i="27"/>
  <c r="C199" i="27"/>
  <c r="C200" i="27"/>
  <c r="C201" i="27"/>
  <c r="C202" i="27"/>
  <c r="C203" i="27"/>
  <c r="C204" i="27"/>
  <c r="C205" i="27"/>
  <c r="C206" i="27"/>
  <c r="C207" i="27"/>
  <c r="C208" i="27"/>
  <c r="C209" i="27"/>
  <c r="C210" i="27"/>
  <c r="C211" i="27"/>
  <c r="C212" i="27"/>
  <c r="C213" i="27"/>
  <c r="C214" i="27"/>
  <c r="C215" i="27"/>
  <c r="C216" i="27"/>
  <c r="C217" i="27"/>
  <c r="C218" i="27"/>
  <c r="C219" i="27"/>
  <c r="C220" i="27"/>
  <c r="C221" i="27"/>
  <c r="C222" i="27"/>
  <c r="C223" i="27"/>
  <c r="C224" i="27"/>
  <c r="C225" i="27"/>
  <c r="C226" i="27"/>
  <c r="C227" i="27"/>
  <c r="C228" i="27"/>
  <c r="C229" i="27"/>
  <c r="C230" i="27"/>
  <c r="C231" i="27"/>
  <c r="C232" i="27"/>
  <c r="C233" i="27"/>
  <c r="C234" i="27"/>
  <c r="C235" i="27"/>
  <c r="C236" i="27"/>
  <c r="C237" i="27"/>
  <c r="C238" i="27"/>
  <c r="C239" i="27"/>
  <c r="C240" i="27"/>
  <c r="C241" i="27"/>
  <c r="C242" i="27"/>
  <c r="C243" i="27"/>
  <c r="C244" i="27"/>
  <c r="C245" i="27"/>
  <c r="C246" i="27"/>
  <c r="C247" i="27"/>
  <c r="C248" i="27"/>
  <c r="C249" i="27"/>
  <c r="C250" i="27"/>
  <c r="C251" i="27"/>
  <c r="C252" i="27"/>
  <c r="C253" i="27"/>
  <c r="C254" i="27"/>
  <c r="C255" i="27"/>
  <c r="C256" i="27"/>
  <c r="C257" i="27"/>
  <c r="C258" i="27"/>
  <c r="C259" i="27"/>
  <c r="C260" i="27"/>
  <c r="C261" i="27"/>
  <c r="C262" i="27"/>
  <c r="C263" i="27"/>
  <c r="C264" i="27"/>
  <c r="C265" i="27"/>
  <c r="C266" i="27"/>
  <c r="C267" i="27"/>
  <c r="C268" i="27"/>
  <c r="C269" i="27"/>
  <c r="C270" i="27"/>
  <c r="C271" i="27"/>
  <c r="C272" i="27"/>
  <c r="C273" i="27"/>
  <c r="C274" i="27"/>
  <c r="C275" i="27"/>
  <c r="C276" i="27"/>
  <c r="C277" i="27"/>
  <c r="C278" i="27"/>
  <c r="C279" i="27"/>
  <c r="C280" i="27"/>
  <c r="C281" i="27"/>
  <c r="C282" i="27"/>
  <c r="C283" i="27"/>
  <c r="C284" i="27"/>
  <c r="C285" i="27"/>
  <c r="C286" i="27"/>
  <c r="C287" i="27"/>
  <c r="C288" i="27"/>
  <c r="C289" i="27"/>
  <c r="C290" i="27"/>
  <c r="C291" i="27"/>
  <c r="C292" i="27"/>
  <c r="C293" i="27"/>
  <c r="C294" i="27"/>
  <c r="C295" i="27"/>
  <c r="C296" i="27"/>
  <c r="C297" i="27"/>
  <c r="C298" i="27"/>
  <c r="C299" i="27"/>
  <c r="C300" i="27"/>
  <c r="C301" i="27"/>
  <c r="C302" i="27"/>
  <c r="C303" i="27"/>
  <c r="C304" i="27"/>
  <c r="C305" i="27"/>
  <c r="C306" i="27"/>
  <c r="C307" i="27"/>
  <c r="C308" i="27"/>
  <c r="C309" i="27"/>
  <c r="C310" i="27"/>
  <c r="C311" i="27"/>
  <c r="C312" i="27"/>
  <c r="C313" i="27"/>
  <c r="C314" i="27"/>
  <c r="C315" i="27"/>
  <c r="C316" i="27"/>
  <c r="C317" i="27"/>
  <c r="C318" i="27"/>
  <c r="C319" i="27"/>
  <c r="C320" i="27"/>
  <c r="D50" i="27"/>
  <c r="C50" i="27" s="1"/>
  <c r="D27" i="27"/>
  <c r="C27" i="27" s="1"/>
  <c r="D25" i="27"/>
  <c r="C25" i="27" s="1"/>
  <c r="D21" i="27"/>
  <c r="C21" i="27" s="1"/>
  <c r="C19" i="27"/>
  <c r="C20" i="27"/>
  <c r="C22" i="27"/>
  <c r="C23" i="27"/>
  <c r="C24" i="27"/>
  <c r="C28" i="27"/>
  <c r="C29" i="27"/>
  <c r="C30" i="27"/>
  <c r="C31" i="27"/>
  <c r="C32" i="27"/>
  <c r="C33" i="27"/>
  <c r="C34" i="27"/>
  <c r="C35" i="27"/>
  <c r="E15" i="27"/>
  <c r="C15" i="27" s="1"/>
  <c r="C8" i="27"/>
  <c r="C9" i="27"/>
  <c r="C10" i="27"/>
  <c r="C11" i="27"/>
  <c r="C12" i="27"/>
  <c r="C13" i="27"/>
  <c r="C14" i="27"/>
  <c r="C16" i="27"/>
  <c r="C17" i="27"/>
  <c r="C7" i="27"/>
  <c r="F302" i="20"/>
  <c r="F312" i="20" s="1"/>
  <c r="E225" i="20"/>
  <c r="F225" i="20"/>
  <c r="F251" i="20"/>
  <c r="E251" i="20" s="1"/>
  <c r="D251" i="20" s="1"/>
  <c r="C251" i="20" s="1"/>
  <c r="C217" i="20"/>
  <c r="C218" i="20"/>
  <c r="C219" i="20"/>
  <c r="C220" i="20"/>
  <c r="C221" i="20"/>
  <c r="C222" i="20"/>
  <c r="C223" i="20"/>
  <c r="C224" i="20"/>
  <c r="C226" i="20"/>
  <c r="C228" i="20"/>
  <c r="C229" i="20"/>
  <c r="C230" i="20"/>
  <c r="C231" i="20"/>
  <c r="C232" i="20"/>
  <c r="C233" i="20"/>
  <c r="C234" i="20"/>
  <c r="C235" i="20"/>
  <c r="C236" i="20"/>
  <c r="C237" i="20"/>
  <c r="C238" i="20"/>
  <c r="C240" i="20"/>
  <c r="C241" i="20"/>
  <c r="C242" i="20"/>
  <c r="C243" i="20"/>
  <c r="C244" i="20"/>
  <c r="C245" i="20"/>
  <c r="C246" i="20"/>
  <c r="C247" i="20"/>
  <c r="C248" i="20"/>
  <c r="C249" i="20"/>
  <c r="C250" i="20"/>
  <c r="C252" i="20"/>
  <c r="C254" i="20"/>
  <c r="C255" i="20"/>
  <c r="C256" i="20"/>
  <c r="C257" i="20"/>
  <c r="C258" i="20"/>
  <c r="C259" i="20"/>
  <c r="C260" i="20"/>
  <c r="C261" i="20"/>
  <c r="C262" i="20"/>
  <c r="C263" i="20"/>
  <c r="C264" i="20"/>
  <c r="C266" i="20"/>
  <c r="C267" i="20"/>
  <c r="C268" i="20"/>
  <c r="C269" i="20"/>
  <c r="C270" i="20"/>
  <c r="C271" i="20"/>
  <c r="C272" i="20"/>
  <c r="C273" i="20"/>
  <c r="C274" i="20"/>
  <c r="C275" i="20"/>
  <c r="C276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6" i="20"/>
  <c r="C297" i="20"/>
  <c r="C298" i="20"/>
  <c r="C299" i="20"/>
  <c r="C300" i="20"/>
  <c r="C301" i="20"/>
  <c r="C303" i="20"/>
  <c r="C304" i="20"/>
  <c r="C305" i="20"/>
  <c r="C306" i="20"/>
  <c r="C307" i="20"/>
  <c r="C308" i="20"/>
  <c r="C309" i="20"/>
  <c r="C310" i="20"/>
  <c r="C311" i="20"/>
  <c r="F216" i="20"/>
  <c r="E295" i="20"/>
  <c r="E302" i="20" s="1"/>
  <c r="E312" i="20" s="1"/>
  <c r="D295" i="20"/>
  <c r="D302" i="20" s="1"/>
  <c r="D312" i="20" s="1"/>
  <c r="D265" i="20"/>
  <c r="C265" i="20" s="1"/>
  <c r="D253" i="20"/>
  <c r="C253" i="20" s="1"/>
  <c r="D239" i="20"/>
  <c r="C239" i="20" s="1"/>
  <c r="D227" i="20"/>
  <c r="C227" i="20" s="1"/>
  <c r="D225" i="20"/>
  <c r="E216" i="20"/>
  <c r="D193" i="20"/>
  <c r="D173" i="20"/>
  <c r="D155" i="20"/>
  <c r="D150" i="20"/>
  <c r="D145" i="20"/>
  <c r="D124" i="20"/>
  <c r="D116" i="20"/>
  <c r="D111" i="20"/>
  <c r="D101" i="20"/>
  <c r="D100" i="20"/>
  <c r="D75" i="20"/>
  <c r="D64" i="20"/>
  <c r="D53" i="20"/>
  <c r="D39" i="20"/>
  <c r="D28" i="20"/>
  <c r="D17" i="20"/>
  <c r="D14" i="20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3" i="18"/>
  <c r="C78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1" i="18"/>
  <c r="C50" i="18"/>
  <c r="C49" i="18"/>
  <c r="C48" i="18"/>
  <c r="C47" i="18"/>
  <c r="C46" i="18"/>
  <c r="C45" i="18"/>
  <c r="C44" i="18"/>
  <c r="C43" i="18"/>
  <c r="C42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E294" i="26"/>
  <c r="E606" i="2" s="1"/>
  <c r="C24" i="11" s="1"/>
  <c r="C606" i="2"/>
  <c r="D577" i="2"/>
  <c r="D565" i="2"/>
  <c r="D551" i="2"/>
  <c r="D539" i="2"/>
  <c r="E215" i="26"/>
  <c r="D457" i="2"/>
  <c r="D423" i="2"/>
  <c r="D413" i="2"/>
  <c r="D412" i="2"/>
  <c r="D387" i="2"/>
  <c r="C9" i="7" s="1"/>
  <c r="D376" i="2"/>
  <c r="D365" i="2"/>
  <c r="D340" i="2"/>
  <c r="D329" i="2"/>
  <c r="D103" i="2"/>
  <c r="E77" i="2"/>
  <c r="E41" i="4"/>
  <c r="E41" i="2" s="1"/>
  <c r="D131" i="2"/>
  <c r="E66" i="2"/>
  <c r="E59" i="4"/>
  <c r="E59" i="2" s="1"/>
  <c r="E55" i="4"/>
  <c r="E35" i="2"/>
  <c r="E27" i="4"/>
  <c r="E27" i="2" s="1"/>
  <c r="E21" i="4"/>
  <c r="C27" i="2"/>
  <c r="C8" i="11" s="1"/>
  <c r="C51" i="2"/>
  <c r="C55" i="2"/>
  <c r="C73" i="2"/>
  <c r="D73" i="2"/>
  <c r="C77" i="2"/>
  <c r="C88" i="2"/>
  <c r="C175" i="2"/>
  <c r="C10" i="11" s="1"/>
  <c r="C11" i="11"/>
  <c r="C12" i="11"/>
  <c r="C13" i="11"/>
  <c r="C11" i="14" l="1"/>
  <c r="E324" i="3"/>
  <c r="C9" i="14"/>
  <c r="D43" i="15"/>
  <c r="D23" i="15"/>
  <c r="E64" i="15"/>
  <c r="D64" i="15" s="1"/>
  <c r="D27" i="2"/>
  <c r="D21" i="2"/>
  <c r="F278" i="20"/>
  <c r="C66" i="2"/>
  <c r="D66" i="2"/>
  <c r="D55" i="2"/>
  <c r="D41" i="2"/>
  <c r="C107" i="27"/>
  <c r="C59" i="27"/>
  <c r="D51" i="2"/>
  <c r="C41" i="2"/>
  <c r="C59" i="2"/>
  <c r="E278" i="20"/>
  <c r="E313" i="20" s="1"/>
  <c r="E301" i="26"/>
  <c r="C613" i="2"/>
  <c r="E277" i="26"/>
  <c r="C22" i="14" s="1"/>
  <c r="E58" i="4"/>
  <c r="E58" i="2" s="1"/>
  <c r="E55" i="2"/>
  <c r="C25" i="2"/>
  <c r="C103" i="2"/>
  <c r="D77" i="2"/>
  <c r="D107" i="2"/>
  <c r="E107" i="4"/>
  <c r="E107" i="2" s="1"/>
  <c r="E103" i="2"/>
  <c r="D93" i="2"/>
  <c r="D88" i="2"/>
  <c r="D59" i="2"/>
  <c r="E25" i="2"/>
  <c r="E21" i="2"/>
  <c r="D25" i="2"/>
  <c r="C21" i="2"/>
  <c r="C58" i="2"/>
  <c r="D108" i="27"/>
  <c r="C86" i="27"/>
  <c r="D26" i="27"/>
  <c r="C26" i="27"/>
  <c r="C18" i="27"/>
  <c r="C225" i="20"/>
  <c r="D50" i="20"/>
  <c r="D86" i="20"/>
  <c r="F313" i="20"/>
  <c r="C295" i="20"/>
  <c r="D172" i="20"/>
  <c r="D186" i="20" s="1"/>
  <c r="D277" i="20"/>
  <c r="C277" i="20" s="1"/>
  <c r="C312" i="20"/>
  <c r="C302" i="20"/>
  <c r="C216" i="20"/>
  <c r="D563" i="2"/>
  <c r="D589" i="2"/>
  <c r="E86" i="4"/>
  <c r="E86" i="2" s="1"/>
  <c r="E50" i="4"/>
  <c r="E50" i="2" s="1"/>
  <c r="E26" i="4"/>
  <c r="C25" i="14" l="1"/>
  <c r="E613" i="2"/>
  <c r="C107" i="2"/>
  <c r="D86" i="2"/>
  <c r="D50" i="2"/>
  <c r="C108" i="27"/>
  <c r="C321" i="27" s="1"/>
  <c r="D321" i="27"/>
  <c r="E311" i="26"/>
  <c r="C86" i="2"/>
  <c r="D26" i="2"/>
  <c r="C50" i="2"/>
  <c r="D58" i="2"/>
  <c r="E26" i="2"/>
  <c r="C26" i="2"/>
  <c r="C7" i="11" s="1"/>
  <c r="D278" i="20"/>
  <c r="C278" i="20" s="1"/>
  <c r="C313" i="20" s="1"/>
  <c r="E108" i="4"/>
  <c r="E319" i="4" s="1"/>
  <c r="C23" i="14" l="1"/>
  <c r="C24" i="14" s="1"/>
  <c r="E319" i="2"/>
  <c r="E631" i="2" s="1"/>
  <c r="E629" i="2" s="1"/>
  <c r="C313" i="26"/>
  <c r="E313" i="26"/>
  <c r="E623" i="2"/>
  <c r="D313" i="26"/>
  <c r="C108" i="2"/>
  <c r="C9" i="11" s="1"/>
  <c r="C15" i="11" s="1"/>
  <c r="D108" i="2"/>
  <c r="E108" i="2"/>
  <c r="D629" i="2"/>
  <c r="D313" i="20"/>
  <c r="C629" i="2"/>
  <c r="C26" i="14"/>
  <c r="C13" i="14"/>
  <c r="C27" i="14" l="1"/>
  <c r="C29" i="14" s="1"/>
  <c r="C321" i="19"/>
  <c r="C322" i="19"/>
  <c r="H323" i="19"/>
  <c r="I323" i="19"/>
  <c r="J323" i="19"/>
  <c r="K323" i="19"/>
  <c r="L323" i="19"/>
  <c r="M323" i="19"/>
  <c r="N323" i="19"/>
  <c r="O323" i="19"/>
  <c r="P323" i="19"/>
  <c r="Q323" i="19"/>
  <c r="R323" i="19"/>
  <c r="S323" i="19"/>
  <c r="T323" i="19"/>
  <c r="U323" i="19"/>
  <c r="V323" i="19"/>
  <c r="D323" i="19"/>
  <c r="E323" i="19"/>
  <c r="F323" i="19"/>
  <c r="G323" i="19"/>
  <c r="C28" i="14" l="1"/>
  <c r="C323" i="19"/>
  <c r="E252" i="19"/>
  <c r="F252" i="19"/>
  <c r="G252" i="19"/>
  <c r="H252" i="19"/>
  <c r="I252" i="19"/>
  <c r="J252" i="19"/>
  <c r="K252" i="19"/>
  <c r="L252" i="19"/>
  <c r="M252" i="19"/>
  <c r="N252" i="19"/>
  <c r="O252" i="19"/>
  <c r="P252" i="19"/>
  <c r="Q252" i="19"/>
  <c r="R252" i="19"/>
  <c r="S252" i="19"/>
  <c r="T252" i="19"/>
  <c r="U252" i="19"/>
  <c r="V252" i="19"/>
  <c r="D252" i="19"/>
  <c r="E230" i="19"/>
  <c r="E243" i="19" s="1"/>
  <c r="F230" i="19"/>
  <c r="F243" i="19" s="1"/>
  <c r="G230" i="19"/>
  <c r="H230" i="19"/>
  <c r="I230" i="19"/>
  <c r="I243" i="19" s="1"/>
  <c r="J230" i="19"/>
  <c r="J243" i="19" s="1"/>
  <c r="K230" i="19"/>
  <c r="K243" i="19" s="1"/>
  <c r="L230" i="19"/>
  <c r="L243" i="19" s="1"/>
  <c r="M230" i="19"/>
  <c r="M243" i="19" s="1"/>
  <c r="N230" i="19"/>
  <c r="N243" i="19" s="1"/>
  <c r="O230" i="19"/>
  <c r="O243" i="19" s="1"/>
  <c r="P230" i="19"/>
  <c r="P243" i="19" s="1"/>
  <c r="Q230" i="19"/>
  <c r="Q243" i="19" s="1"/>
  <c r="R230" i="19"/>
  <c r="R243" i="19" s="1"/>
  <c r="S230" i="19"/>
  <c r="S243" i="19" s="1"/>
  <c r="T230" i="19"/>
  <c r="T243" i="19" s="1"/>
  <c r="U230" i="19"/>
  <c r="U243" i="19" s="1"/>
  <c r="V230" i="19"/>
  <c r="V243" i="19" s="1"/>
  <c r="D230" i="19"/>
  <c r="D243" i="19" s="1"/>
  <c r="H203" i="19"/>
  <c r="C203" i="19" s="1"/>
  <c r="C179" i="19"/>
  <c r="G178" i="19"/>
  <c r="C178" i="19" s="1"/>
  <c r="E175" i="19"/>
  <c r="F175" i="19"/>
  <c r="G175" i="19"/>
  <c r="H175" i="19"/>
  <c r="I175" i="19"/>
  <c r="J175" i="19"/>
  <c r="K175" i="19"/>
  <c r="L175" i="19"/>
  <c r="M175" i="19"/>
  <c r="N175" i="19"/>
  <c r="O175" i="19"/>
  <c r="P175" i="19"/>
  <c r="Q175" i="19"/>
  <c r="R175" i="19"/>
  <c r="S175" i="19"/>
  <c r="T175" i="19"/>
  <c r="U175" i="19"/>
  <c r="V175" i="19"/>
  <c r="W175" i="19"/>
  <c r="X175" i="19"/>
  <c r="Y175" i="19"/>
  <c r="D175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D107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D93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D86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D58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D50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D27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D25" i="19"/>
  <c r="D26" i="19" s="1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D21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2" i="19"/>
  <c r="C23" i="19"/>
  <c r="C24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1" i="19"/>
  <c r="C52" i="19"/>
  <c r="C53" i="19"/>
  <c r="C54" i="19"/>
  <c r="C55" i="19"/>
  <c r="C56" i="19"/>
  <c r="C57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7" i="19"/>
  <c r="C88" i="19"/>
  <c r="C89" i="19"/>
  <c r="C90" i="19"/>
  <c r="C91" i="19"/>
  <c r="C92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6" i="19"/>
  <c r="C177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4" i="19"/>
  <c r="C245" i="19"/>
  <c r="C246" i="19"/>
  <c r="C247" i="19"/>
  <c r="C248" i="19"/>
  <c r="C249" i="19"/>
  <c r="C250" i="19"/>
  <c r="C251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314" i="19"/>
  <c r="C315" i="19"/>
  <c r="C316" i="19"/>
  <c r="C317" i="19"/>
  <c r="C318" i="19"/>
  <c r="C319" i="19"/>
  <c r="C7" i="19"/>
  <c r="C462" i="2"/>
  <c r="C436" i="2"/>
  <c r="E436" i="2"/>
  <c r="E428" i="2"/>
  <c r="D436" i="2"/>
  <c r="C428" i="2"/>
  <c r="E398" i="2"/>
  <c r="C351" i="2"/>
  <c r="D351" i="2"/>
  <c r="E351" i="2"/>
  <c r="E13" i="17"/>
  <c r="E316" i="18"/>
  <c r="F316" i="18"/>
  <c r="I316" i="18"/>
  <c r="J316" i="18"/>
  <c r="K316" i="18"/>
  <c r="L316" i="18"/>
  <c r="M316" i="18"/>
  <c r="N316" i="18"/>
  <c r="D316" i="18"/>
  <c r="G306" i="18"/>
  <c r="G316" i="18" s="1"/>
  <c r="H299" i="18"/>
  <c r="H306" i="18" s="1"/>
  <c r="H316" i="18" s="1"/>
  <c r="N229" i="18"/>
  <c r="C229" i="18" s="1"/>
  <c r="C222" i="18"/>
  <c r="C223" i="18"/>
  <c r="K220" i="18"/>
  <c r="E218" i="18"/>
  <c r="E220" i="18" s="1"/>
  <c r="E282" i="18" s="1"/>
  <c r="F218" i="18"/>
  <c r="F220" i="18" s="1"/>
  <c r="G218" i="18"/>
  <c r="H218" i="18"/>
  <c r="I218" i="18"/>
  <c r="I220" i="18" s="1"/>
  <c r="I282" i="18" s="1"/>
  <c r="J218" i="18"/>
  <c r="J220" i="18" s="1"/>
  <c r="L218" i="18"/>
  <c r="M218" i="18"/>
  <c r="C219" i="18"/>
  <c r="G190" i="18"/>
  <c r="H190" i="18"/>
  <c r="L190" i="18"/>
  <c r="M190" i="18"/>
  <c r="N190" i="18"/>
  <c r="N220" i="18" s="1"/>
  <c r="D190" i="18"/>
  <c r="D220" i="18" s="1"/>
  <c r="N157" i="18"/>
  <c r="C157" i="18" s="1"/>
  <c r="N118" i="18"/>
  <c r="C118" i="18" s="1"/>
  <c r="N126" i="18"/>
  <c r="F77" i="18"/>
  <c r="G77" i="18"/>
  <c r="H77" i="18"/>
  <c r="J77" i="18"/>
  <c r="K77" i="18"/>
  <c r="L77" i="18"/>
  <c r="M77" i="18"/>
  <c r="N77" i="18"/>
  <c r="N88" i="18" s="1"/>
  <c r="D77" i="18"/>
  <c r="C80" i="18"/>
  <c r="F41" i="18"/>
  <c r="F52" i="18" s="1"/>
  <c r="G41" i="18"/>
  <c r="H41" i="18"/>
  <c r="H52" i="18" s="1"/>
  <c r="J41" i="18"/>
  <c r="J52" i="18" s="1"/>
  <c r="K41" i="18"/>
  <c r="K52" i="18" s="1"/>
  <c r="L41" i="18"/>
  <c r="L52" i="18" s="1"/>
  <c r="M41" i="18"/>
  <c r="M52" i="18" s="1"/>
  <c r="N41" i="18"/>
  <c r="N52" i="18" s="1"/>
  <c r="D41" i="18"/>
  <c r="C79" i="18"/>
  <c r="C81" i="18"/>
  <c r="C82" i="18"/>
  <c r="C84" i="18"/>
  <c r="C85" i="18"/>
  <c r="C86" i="18"/>
  <c r="C87" i="18"/>
  <c r="C119" i="18"/>
  <c r="C120" i="18"/>
  <c r="C121" i="18"/>
  <c r="C122" i="18"/>
  <c r="C123" i="18"/>
  <c r="C124" i="18"/>
  <c r="C125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9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21" i="18"/>
  <c r="C224" i="18"/>
  <c r="C225" i="18"/>
  <c r="C226" i="18"/>
  <c r="C227" i="18"/>
  <c r="C228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300" i="18"/>
  <c r="C301" i="18"/>
  <c r="C302" i="18"/>
  <c r="C303" i="18"/>
  <c r="C304" i="18"/>
  <c r="C305" i="18"/>
  <c r="C307" i="18"/>
  <c r="C308" i="18"/>
  <c r="C309" i="18"/>
  <c r="C310" i="18"/>
  <c r="C311" i="18"/>
  <c r="C312" i="18"/>
  <c r="C313" i="18"/>
  <c r="C314" i="18"/>
  <c r="C315" i="18"/>
  <c r="C317" i="18"/>
  <c r="C318" i="18"/>
  <c r="C320" i="18"/>
  <c r="C9" i="18"/>
  <c r="C10" i="18"/>
  <c r="C11" i="18"/>
  <c r="C13" i="18"/>
  <c r="C14" i="18"/>
  <c r="C15" i="18"/>
  <c r="G12" i="18"/>
  <c r="G16" i="18" s="1"/>
  <c r="C16" i="18" s="1"/>
  <c r="C8" i="18"/>
  <c r="E326" i="2" l="1"/>
  <c r="E49" i="17"/>
  <c r="E362" i="2" s="1"/>
  <c r="I319" i="18"/>
  <c r="V26" i="19"/>
  <c r="R26" i="19"/>
  <c r="N26" i="19"/>
  <c r="J26" i="19"/>
  <c r="F26" i="19"/>
  <c r="T26" i="19"/>
  <c r="P26" i="19"/>
  <c r="L26" i="19"/>
  <c r="C41" i="18"/>
  <c r="L220" i="18"/>
  <c r="L282" i="18" s="1"/>
  <c r="L319" i="18" s="1"/>
  <c r="J282" i="18"/>
  <c r="J319" i="18" s="1"/>
  <c r="S26" i="19"/>
  <c r="O26" i="19"/>
  <c r="K26" i="19"/>
  <c r="G26" i="19"/>
  <c r="C58" i="19"/>
  <c r="U108" i="19"/>
  <c r="Q108" i="19"/>
  <c r="M108" i="19"/>
  <c r="I108" i="19"/>
  <c r="E108" i="19"/>
  <c r="G243" i="19"/>
  <c r="C528" i="2"/>
  <c r="C19" i="11" s="1"/>
  <c r="C505" i="2"/>
  <c r="C467" i="2"/>
  <c r="C484" i="2"/>
  <c r="E467" i="2"/>
  <c r="C362" i="2"/>
  <c r="C16" i="11" s="1"/>
  <c r="C326" i="2"/>
  <c r="E528" i="2"/>
  <c r="E505" i="2"/>
  <c r="C485" i="2"/>
  <c r="C107" i="19"/>
  <c r="W320" i="19"/>
  <c r="X320" i="19"/>
  <c r="C175" i="19"/>
  <c r="U26" i="19"/>
  <c r="U320" i="19" s="1"/>
  <c r="U324" i="19" s="1"/>
  <c r="M26" i="19"/>
  <c r="Y320" i="19"/>
  <c r="Q26" i="19"/>
  <c r="I26" i="19"/>
  <c r="E26" i="19"/>
  <c r="E320" i="19" s="1"/>
  <c r="E324" i="19" s="1"/>
  <c r="D108" i="19"/>
  <c r="S108" i="19"/>
  <c r="S320" i="19" s="1"/>
  <c r="S324" i="19" s="1"/>
  <c r="O108" i="19"/>
  <c r="O320" i="19" s="1"/>
  <c r="O324" i="19" s="1"/>
  <c r="K108" i="19"/>
  <c r="K320" i="19" s="1"/>
  <c r="K324" i="19" s="1"/>
  <c r="G108" i="19"/>
  <c r="V108" i="19"/>
  <c r="V320" i="19" s="1"/>
  <c r="V324" i="19" s="1"/>
  <c r="R108" i="19"/>
  <c r="R320" i="19" s="1"/>
  <c r="R324" i="19" s="1"/>
  <c r="N108" i="19"/>
  <c r="N320" i="19" s="1"/>
  <c r="N324" i="19" s="1"/>
  <c r="J108" i="19"/>
  <c r="J320" i="19" s="1"/>
  <c r="J324" i="19" s="1"/>
  <c r="F108" i="19"/>
  <c r="F320" i="19" s="1"/>
  <c r="F324" i="19" s="1"/>
  <c r="T108" i="19"/>
  <c r="T320" i="19" s="1"/>
  <c r="T324" i="19" s="1"/>
  <c r="P108" i="19"/>
  <c r="P320" i="19" s="1"/>
  <c r="P324" i="19" s="1"/>
  <c r="L108" i="19"/>
  <c r="L320" i="19" s="1"/>
  <c r="L324" i="19" s="1"/>
  <c r="H108" i="19"/>
  <c r="F282" i="18"/>
  <c r="F319" i="18" s="1"/>
  <c r="C218" i="18"/>
  <c r="D88" i="18"/>
  <c r="C88" i="18" s="1"/>
  <c r="C77" i="18"/>
  <c r="H220" i="18"/>
  <c r="H282" i="18" s="1"/>
  <c r="H319" i="18" s="1"/>
  <c r="G220" i="18"/>
  <c r="K282" i="18"/>
  <c r="K319" i="18" s="1"/>
  <c r="D52" i="18"/>
  <c r="C299" i="18"/>
  <c r="E319" i="18"/>
  <c r="C12" i="18"/>
  <c r="C316" i="18"/>
  <c r="C306" i="18"/>
  <c r="G52" i="18"/>
  <c r="N174" i="18"/>
  <c r="C174" i="18" s="1"/>
  <c r="M220" i="18"/>
  <c r="M282" i="18" s="1"/>
  <c r="M319" i="18" s="1"/>
  <c r="I320" i="19"/>
  <c r="I324" i="19" s="1"/>
  <c r="C25" i="19"/>
  <c r="C230" i="19"/>
  <c r="C21" i="19"/>
  <c r="C93" i="19"/>
  <c r="C27" i="19"/>
  <c r="C252" i="19"/>
  <c r="H26" i="19"/>
  <c r="C86" i="19"/>
  <c r="H243" i="19"/>
  <c r="C50" i="19"/>
  <c r="C190" i="18"/>
  <c r="C126" i="18"/>
  <c r="D606" i="2"/>
  <c r="D537" i="2"/>
  <c r="D462" i="2"/>
  <c r="D428" i="2"/>
  <c r="D398" i="2"/>
  <c r="C623" i="2" l="1"/>
  <c r="N188" i="18"/>
  <c r="C188" i="18" s="1"/>
  <c r="M320" i="19"/>
  <c r="M324" i="19" s="1"/>
  <c r="G320" i="19"/>
  <c r="G324" i="19" s="1"/>
  <c r="C52" i="18"/>
  <c r="Q320" i="19"/>
  <c r="Q324" i="19" s="1"/>
  <c r="C498" i="2"/>
  <c r="C18" i="11" s="1"/>
  <c r="C23" i="11" s="1"/>
  <c r="D467" i="2"/>
  <c r="D528" i="2"/>
  <c r="D505" i="2"/>
  <c r="D362" i="2"/>
  <c r="D326" i="2"/>
  <c r="D485" i="2"/>
  <c r="E498" i="2"/>
  <c r="E484" i="2"/>
  <c r="C26" i="19"/>
  <c r="D613" i="2"/>
  <c r="C108" i="19"/>
  <c r="D320" i="19"/>
  <c r="D324" i="19" s="1"/>
  <c r="C220" i="18"/>
  <c r="C282" i="18" s="1"/>
  <c r="D282" i="18"/>
  <c r="D319" i="18" s="1"/>
  <c r="N282" i="18"/>
  <c r="N319" i="18" s="1"/>
  <c r="G282" i="18"/>
  <c r="G319" i="18" s="1"/>
  <c r="C243" i="19"/>
  <c r="H320" i="19"/>
  <c r="H324" i="19" s="1"/>
  <c r="E17" i="11"/>
  <c r="D484" i="2" l="1"/>
  <c r="D498" i="2"/>
  <c r="E277" i="17"/>
  <c r="C590" i="2"/>
  <c r="C320" i="19"/>
  <c r="C324" i="19" s="1"/>
  <c r="D623" i="2"/>
  <c r="C319" i="18"/>
  <c r="C11" i="7"/>
  <c r="D11" i="7"/>
  <c r="E11" i="7"/>
  <c r="B11" i="7"/>
  <c r="D13" i="5"/>
  <c r="D16" i="5" s="1"/>
  <c r="E13" i="5"/>
  <c r="E16" i="5" s="1"/>
  <c r="C13" i="5"/>
  <c r="C16" i="5" s="1"/>
  <c r="C8" i="14" l="1"/>
  <c r="C10" i="14" s="1"/>
  <c r="C14" i="14" s="1"/>
  <c r="E316" i="17"/>
  <c r="C630" i="2"/>
  <c r="C628" i="2" s="1"/>
  <c r="C16" i="14"/>
  <c r="C15" i="14"/>
  <c r="E590" i="2"/>
  <c r="D590" i="2"/>
  <c r="D630" i="2" s="1"/>
  <c r="F13" i="5"/>
  <c r="F16" i="5" s="1"/>
  <c r="D628" i="2" l="1"/>
  <c r="E630" i="2"/>
  <c r="E628" i="2" s="1"/>
  <c r="F15" i="5"/>
  <c r="E22" i="11"/>
  <c r="E20" i="11"/>
  <c r="E19" i="11"/>
  <c r="E18" i="11"/>
  <c r="E12" i="11"/>
  <c r="E10" i="11"/>
  <c r="E9" i="11"/>
  <c r="E7" i="11"/>
  <c r="E633" i="2" l="1"/>
  <c r="E21" i="11"/>
  <c r="E8" i="11"/>
  <c r="E16" i="11"/>
  <c r="E23" i="11" s="1"/>
  <c r="J16" i="8"/>
  <c r="H18" i="9"/>
  <c r="G18" i="9"/>
  <c r="E18" i="9"/>
  <c r="D18" i="9"/>
  <c r="C18" i="9"/>
  <c r="I12" i="9"/>
  <c r="I11" i="9"/>
  <c r="I10" i="9"/>
  <c r="I18" i="9" s="1"/>
  <c r="D11" i="6"/>
  <c r="C11" i="6"/>
  <c r="B11" i="6"/>
  <c r="E10" i="6"/>
  <c r="E8" i="6"/>
  <c r="E11" i="6" l="1"/>
  <c r="F27" i="5"/>
  <c r="E25" i="5" l="1"/>
  <c r="C25" i="5"/>
  <c r="H19" i="22"/>
  <c r="H11" i="22"/>
  <c r="C27" i="5" l="1"/>
  <c r="D27" i="5"/>
  <c r="E27" i="5"/>
</calcChain>
</file>

<file path=xl/sharedStrings.xml><?xml version="1.0" encoding="utf-8"?>
<sst xmlns="http://schemas.openxmlformats.org/spreadsheetml/2006/main" count="7773" uniqueCount="1649">
  <si>
    <t>Cím</t>
  </si>
  <si>
    <t>Alcím</t>
  </si>
  <si>
    <t>Megnevezés</t>
  </si>
  <si>
    <t>1.</t>
  </si>
  <si>
    <t>2.</t>
  </si>
  <si>
    <t>Napsugár Óvoda</t>
  </si>
  <si>
    <t>3.</t>
  </si>
  <si>
    <t>Beruházás, fejlesztés</t>
  </si>
  <si>
    <t>Költségvetési kiadások</t>
  </si>
  <si>
    <t>S.szám</t>
  </si>
  <si>
    <t>Eredeti előirányzat</t>
  </si>
  <si>
    <t>Módosított előirányzat</t>
  </si>
  <si>
    <t>Teljesítés</t>
  </si>
  <si>
    <t>01</t>
  </si>
  <si>
    <t>07</t>
  </si>
  <si>
    <t>10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</si>
  <si>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</si>
  <si>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</si>
  <si>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</si>
  <si>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</si>
  <si>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</si>
  <si>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</si>
  <si>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</si>
  <si>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</si>
  <si>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</si>
  <si>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</si>
  <si>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</si>
  <si>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27</t>
  </si>
  <si>
    <t>28</t>
  </si>
  <si>
    <t>29</t>
  </si>
  <si>
    <t>31</t>
  </si>
  <si>
    <t>32</t>
  </si>
  <si>
    <t>33</t>
  </si>
  <si>
    <t>34</t>
  </si>
  <si>
    <t>35</t>
  </si>
  <si>
    <t>39</t>
  </si>
  <si>
    <t>40</t>
  </si>
  <si>
    <t>42</t>
  </si>
  <si>
    <t>43</t>
  </si>
  <si>
    <t>44</t>
  </si>
  <si>
    <t>45</t>
  </si>
  <si>
    <t>47</t>
  </si>
  <si>
    <t>48</t>
  </si>
  <si>
    <t>49</t>
  </si>
  <si>
    <t>50</t>
  </si>
  <si>
    <t>58</t>
  </si>
  <si>
    <t>59</t>
  </si>
  <si>
    <t>60</t>
  </si>
  <si>
    <t>62</t>
  </si>
  <si>
    <t>115</t>
  </si>
  <si>
    <t>118</t>
  </si>
  <si>
    <t>176</t>
  </si>
  <si>
    <t>177</t>
  </si>
  <si>
    <t>179</t>
  </si>
  <si>
    <t>184</t>
  </si>
  <si>
    <t>187</t>
  </si>
  <si>
    <t>188</t>
  </si>
  <si>
    <t>192</t>
  </si>
  <si>
    <t>193</t>
  </si>
  <si>
    <t>197</t>
  </si>
  <si>
    <t>198</t>
  </si>
  <si>
    <t>202</t>
  </si>
  <si>
    <t xml:space="preserve">Ordacsehi Község Önkormányzatának  költségvetési kiadásai </t>
  </si>
  <si>
    <t>Ft-ban</t>
  </si>
  <si>
    <t>Teljesített kiadások kormányzati funkciónként</t>
  </si>
  <si>
    <t>Összesen</t>
  </si>
  <si>
    <t>011130 Önkormányzatok és önkormányzati hivatalok jogalkotó és általános igazgatási tevékenysége</t>
  </si>
  <si>
    <t>013350 Az önkormányzati vagyonnal való gazdálkodással kapcsolatos feladatok</t>
  </si>
  <si>
    <t>018010 Önkormányzatok elszámolásai a központi költségvetéssel</t>
  </si>
  <si>
    <t>018030 Támogatási célú finanszírozási műveletek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</si>
  <si>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</si>
  <si>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</si>
  <si>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</si>
  <si>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</si>
  <si>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072112 Háziorvosi ügyeleti ellátás</t>
  </si>
  <si>
    <t>072311 Fogorvosi alapellátás</t>
  </si>
  <si>
    <t>082044 Könyvtári szolgáltatások</t>
  </si>
  <si>
    <t>082091 Közművelődés - közösségi és társadalmi részvétel fejlesztése</t>
  </si>
  <si>
    <t>107060 Egyéb szociális pénzbeli és természetbeni ellátások, támogatások</t>
  </si>
  <si>
    <t>Ordacsehi Község Önkormányzatának teljesített költségvetési kiadások  kormánzati funkciónként</t>
  </si>
  <si>
    <t xml:space="preserve"> Költségvetési bevételek előirányzatának teljesítéséről</t>
  </si>
  <si>
    <t>#</t>
  </si>
  <si>
    <t>02</t>
  </si>
  <si>
    <t>03</t>
  </si>
  <si>
    <t>04</t>
  </si>
  <si>
    <t>05</t>
  </si>
  <si>
    <t>36</t>
  </si>
  <si>
    <t>37</t>
  </si>
  <si>
    <t>38</t>
  </si>
  <si>
    <t>68</t>
  </si>
  <si>
    <t>78</t>
  </si>
  <si>
    <t>79</t>
  </si>
  <si>
    <t>109</t>
  </si>
  <si>
    <t>116</t>
  </si>
  <si>
    <t>144</t>
  </si>
  <si>
    <t>149</t>
  </si>
  <si>
    <t>168</t>
  </si>
  <si>
    <t>171</t>
  </si>
  <si>
    <t>180</t>
  </si>
  <si>
    <t>186</t>
  </si>
  <si>
    <t>189</t>
  </si>
  <si>
    <t>191</t>
  </si>
  <si>
    <t>209</t>
  </si>
  <si>
    <t>222</t>
  </si>
  <si>
    <t>225</t>
  </si>
  <si>
    <t>Ordacsehi Község Önkormányzatának  költségvetési bevételek</t>
  </si>
  <si>
    <t>Teljesített bevételek kormányzati funkciónként</t>
  </si>
  <si>
    <t>900020 Önkormányzatok funkcióra nem sorolható bevételei államháztartáson kívülről</t>
  </si>
  <si>
    <t>Ordacsehi Község Önkormányzatának  teljesített költségvetési bevételek kormányzati funkciónként</t>
  </si>
  <si>
    <t>Sorszám</t>
  </si>
  <si>
    <t>Költségvetési bevételek előirányzatának teljesítéséről</t>
  </si>
  <si>
    <t>Ordacsehi Napsugár Óvoda  költségvetési kiadásai és bevételei</t>
  </si>
  <si>
    <t>091110 Óvodai nevelés, ellátás szakmai feladatai</t>
  </si>
  <si>
    <t>096015 Gyermekétkeztetés köznevelési intézményben</t>
  </si>
  <si>
    <t>09</t>
  </si>
  <si>
    <t>Ordacsehi Napsugár Óvoda  költségvetési kiadásai és bevételei kormányzati funkcióként</t>
  </si>
  <si>
    <t xml:space="preserve"> Teljesített bevételek kormányzati funkciónként</t>
  </si>
  <si>
    <t>06</t>
  </si>
  <si>
    <t>08</t>
  </si>
  <si>
    <t>11</t>
  </si>
  <si>
    <t>12</t>
  </si>
  <si>
    <t>14</t>
  </si>
  <si>
    <t>23</t>
  </si>
  <si>
    <t>26</t>
  </si>
  <si>
    <t>Ordacsehi Község Önkormányzat</t>
  </si>
  <si>
    <t>Intézmény</t>
  </si>
  <si>
    <t>Létszám</t>
  </si>
  <si>
    <t>Köztisztviselő</t>
  </si>
  <si>
    <t>Közalkalmazott</t>
  </si>
  <si>
    <t>Munka törvénykönyv</t>
  </si>
  <si>
    <t>Önkormányzat</t>
  </si>
  <si>
    <t>Közfoglalkoztatás</t>
  </si>
  <si>
    <t>Összesen:</t>
  </si>
  <si>
    <t>Ordacsehi Község Önkormányzata</t>
  </si>
  <si>
    <t>EU támogatással megvalósuló programok, projektek</t>
  </si>
  <si>
    <t>Bevétel</t>
  </si>
  <si>
    <t>Kiadás</t>
  </si>
  <si>
    <t>Ordacsehi Község Önkormányzatának azon fejlesztési céljai,</t>
  </si>
  <si>
    <t>melyek megvalósításához adósságot keletkeztető ügylet megkötése szükséges</t>
  </si>
  <si>
    <t>Az adósságot keletkeztető ügylet megnevezése</t>
  </si>
  <si>
    <t>Fejlesztés cél megnevezése</t>
  </si>
  <si>
    <t>hitel, kölcsön felvétele, átvállalása a folyósítás napjától a végtörlesztés napjáig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</si>
  <si>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</si>
  <si>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</si>
  <si>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</si>
  <si>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</si>
  <si>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</si>
  <si>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</si>
  <si>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</si>
  <si>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</si>
  <si>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</si>
  <si>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</si>
  <si>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Ssz.</t>
  </si>
  <si>
    <t>Kedvezmény</t>
  </si>
  <si>
    <t>Mentesség</t>
  </si>
  <si>
    <t>Egyéb -méltányosság</t>
  </si>
  <si>
    <t>db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</si>
  <si>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</si>
  <si>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</si>
  <si>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</si>
  <si>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</si>
  <si>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</si>
  <si>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</si>
  <si>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</si>
  <si>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</si>
  <si>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t>A többéves kihatással járó döntések számszerűsítését évenkénti bontásban és összesítve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</si>
  <si>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</si>
  <si>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</si>
  <si>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</si>
  <si>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</si>
  <si>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</si>
  <si>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</si>
  <si>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</si>
  <si>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</si>
  <si>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</si>
  <si>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</si>
  <si>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Óvoda</t>
  </si>
  <si>
    <t>Előző időszak</t>
  </si>
  <si>
    <t>Módosítások (+/-)</t>
  </si>
  <si>
    <t>Tárgyi időszak</t>
  </si>
  <si>
    <t>A/I/1 Vagyoni értékű jogok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</si>
  <si>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</si>
  <si>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</si>
  <si>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</si>
  <si>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</si>
  <si>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 Tárgyi eszközök  (=A/II/1+...+A/II/5)</t>
  </si>
  <si>
    <t>A/III/1 Tartós részesedések (=A/III/1a+…+A/III/1e)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</si>
  <si>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</si>
  <si>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</si>
  <si>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</si>
  <si>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C/II/1 Forintpénztár</t>
  </si>
  <si>
    <t>C/II Pénztárak, csekkek, betétkönyvek (=C/II/1+C/II/2+C/II/3)</t>
  </si>
  <si>
    <t>51</t>
  </si>
  <si>
    <t>C/III/1 Kincstáron kívüli forintszámlák</t>
  </si>
  <si>
    <t>53</t>
  </si>
  <si>
    <t>C/III Forintszámlák (=C/III/1+C/III/2)</t>
  </si>
  <si>
    <t>57</t>
  </si>
  <si>
    <t>C) PÉNZESZKÖZÖK (=C/I+…+C/IV)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</si>
  <si>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</si>
  <si>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</si>
  <si>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</si>
  <si>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</si>
  <si>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</si>
  <si>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</si>
  <si>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</si>
  <si>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</si>
  <si>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D/I/4i - ebből: költségvetési évben esedékes követelések egyéb működési bevételekre</t>
  </si>
  <si>
    <t>101</t>
  </si>
  <si>
    <t>D/I Költségvetési évben esedékes követelések (=D/I/1+…+D/I/8)</t>
  </si>
  <si>
    <t>152</t>
  </si>
  <si>
    <t>D/III/4 Forgótőke elszámolása</t>
  </si>
  <si>
    <t>158</t>
  </si>
  <si>
    <t>D/III Követelés jellegű sajátos elszámolások (=D/III/1+…+D/III/9)</t>
  </si>
  <si>
    <t>159</t>
  </si>
  <si>
    <t>D) KÖVETELÉSEK  (=D/I+D/II+D/III)</t>
  </si>
  <si>
    <t>170</t>
  </si>
  <si>
    <t>ESZKÖZÖK ÖSSZESEN (=A+B+C+D+E+F)</t>
  </si>
  <si>
    <t>G/I  Nemzeti vagyon induláskori értéke</t>
  </si>
  <si>
    <t>G/III Egyéb eszközök induláskori értéke és változásai</t>
  </si>
  <si>
    <t>G/IV Felhalmozott eredmény</t>
  </si>
  <si>
    <t>182</t>
  </si>
  <si>
    <t>G/VI Mérleg szerinti eredmény</t>
  </si>
  <si>
    <t>183</t>
  </si>
  <si>
    <t>G/ SAJÁT TŐKE  (= G/I+…+G/VI)</t>
  </si>
  <si>
    <t>H/I/3 Költségvetési évben esedékes kötelezettségek dologi kiadásokra</t>
  </si>
  <si>
    <t>H/I/7 Költségvetési évben esedékes kötelezettségek felújításokra</t>
  </si>
  <si>
    <t>H/I Költségvetési évben esedékes kötelezettségek (=H/I/1+…+H/I/9)</t>
  </si>
  <si>
    <t>H/II/9 Költségvetési évet követően esedékes kötelezettségek finanszírozási kiadásokra (&gt;=H/II/9a+…+H/II/9j)</t>
  </si>
  <si>
    <t>227</t>
  </si>
  <si>
    <t>H/II/9e - ebből: költségvetési évet követően esedékes kötelezettségek államháztartáson belüli megelőlegezések visszafizetésére</t>
  </si>
  <si>
    <t>233</t>
  </si>
  <si>
    <t>H/II Költségvetési évet követően esedékes kötelezettségek (=H/II/1+…+H/II/9)</t>
  </si>
  <si>
    <t>234</t>
  </si>
  <si>
    <t>H/III/1 Kapott előlegek</t>
  </si>
  <si>
    <t>236</t>
  </si>
  <si>
    <t>H/III/3 Más szervezetet megillető bevételek elszámolása</t>
  </si>
  <si>
    <t>243</t>
  </si>
  <si>
    <t>H/III Kötelezettség jellegű sajátos elszámolások (=H/III/1+…+H/III/10)</t>
  </si>
  <si>
    <t>244</t>
  </si>
  <si>
    <t>H) KÖTELEZETTSÉGEK (=H/I+H/II+H/III)</t>
  </si>
  <si>
    <t>247</t>
  </si>
  <si>
    <t>J/2 Költségek, ráfordítások passzív időbeli elhatárolása</t>
  </si>
  <si>
    <t>248</t>
  </si>
  <si>
    <t>J/3 Halasztott eredményszemléletű bevételek</t>
  </si>
  <si>
    <t>249</t>
  </si>
  <si>
    <t>J) PASSZÍV IDŐBELI ELHATÁROLÁSOK (=J/1+J/2+J/3)</t>
  </si>
  <si>
    <t>250</t>
  </si>
  <si>
    <t>FORRÁSOK ÖSSZESEN (=G+H+I+J)</t>
  </si>
  <si>
    <t>Ordacsehi Község Önkormányzatának  és költségvetési szervének mérlege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</si>
  <si>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</si>
  <si>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</si>
  <si>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</si>
  <si>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</si>
  <si>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</si>
  <si>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</si>
  <si>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</si>
  <si>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</si>
  <si>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</si>
  <si>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</si>
  <si>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</si>
  <si>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</si>
  <si>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</si>
  <si>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</si>
  <si>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</si>
  <si>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</si>
  <si>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</si>
  <si>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</si>
  <si>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</si>
  <si>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20 Egyéb kapott (járó) kamatok és kamatjellegű eredményszemléletű bevételek</t>
  </si>
  <si>
    <t>VIII Pénzügyi műveletek eredményszemléletű bevételei (=17+18+19+20+21)</t>
  </si>
  <si>
    <t>B)  PÉNZÜGYI MŰVELETEK EREDMÉNYE (=VIII-IX)</t>
  </si>
  <si>
    <t>C)  MÉRLEG SZERINTI EREDMÉNY (=±A±B)</t>
  </si>
  <si>
    <t xml:space="preserve"> Eredménykimutatás</t>
  </si>
  <si>
    <t>Ordacsehi Község Önkormányzatának  és költségvetési szervének eredménykimutatása</t>
  </si>
  <si>
    <t>Nyitó egyenleg</t>
  </si>
  <si>
    <t>Záró egyenleg</t>
  </si>
  <si>
    <t>Ordacsehi Napsugár  Óvoda</t>
  </si>
  <si>
    <t>Beruházás célja</t>
  </si>
  <si>
    <t xml:space="preserve"> Önkormányzat</t>
  </si>
  <si>
    <t>Felújítás célja</t>
  </si>
  <si>
    <t>Adósság állománnyal az Önkormányza nem rendelkezik.</t>
  </si>
  <si>
    <t>Bizonylat száma</t>
  </si>
  <si>
    <t>Partner neve</t>
  </si>
  <si>
    <t>Fennálló követelés/ 
 kötelezettség</t>
  </si>
  <si>
    <t>Fizetési határidő</t>
  </si>
  <si>
    <t>Tulezi László</t>
  </si>
  <si>
    <t>Egyéb közhatalmi bevétel alanyai</t>
  </si>
  <si>
    <t>74</t>
  </si>
  <si>
    <t>108</t>
  </si>
  <si>
    <t>111</t>
  </si>
  <si>
    <t>122</t>
  </si>
  <si>
    <t>142</t>
  </si>
  <si>
    <t>147</t>
  </si>
  <si>
    <t>154</t>
  </si>
  <si>
    <t>164</t>
  </si>
  <si>
    <t>165</t>
  </si>
  <si>
    <t>204</t>
  </si>
  <si>
    <t>207</t>
  </si>
  <si>
    <t>217</t>
  </si>
  <si>
    <t>220</t>
  </si>
  <si>
    <t>229</t>
  </si>
  <si>
    <t>062020 Településfejlesztési projektek és támogatásuk</t>
  </si>
  <si>
    <t>99</t>
  </si>
  <si>
    <t>114</t>
  </si>
  <si>
    <t>119</t>
  </si>
  <si>
    <t>125</t>
  </si>
  <si>
    <t>156</t>
  </si>
  <si>
    <t>185</t>
  </si>
  <si>
    <t>190</t>
  </si>
  <si>
    <t>194</t>
  </si>
  <si>
    <t>199</t>
  </si>
  <si>
    <t>203</t>
  </si>
  <si>
    <t>266</t>
  </si>
  <si>
    <t>200</t>
  </si>
  <si>
    <t xml:space="preserve">Beruházási célú előzetesen felszámított általános forgalmi adó </t>
  </si>
  <si>
    <t>ÁFA</t>
  </si>
  <si>
    <t>Felhalmozási kiadások összesen:</t>
  </si>
  <si>
    <t>e Ft</t>
  </si>
  <si>
    <t>e Ft-ban</t>
  </si>
  <si>
    <t>%-os teljesülés</t>
  </si>
  <si>
    <t>Személyi juttatások összesen (=15+19)        (K1)</t>
  </si>
  <si>
    <t>Munkaadókat terhelő járulékok és szociális hozzájárulási adó (=22+…+28)                                                                                  (K2)</t>
  </si>
  <si>
    <t>Dologi kiadások (=32+35+45+48+59)        (K3)</t>
  </si>
  <si>
    <t>127</t>
  </si>
  <si>
    <t>Ellátottak pénzbeli juttatásai (=61+62+74+75+83+93+100+103)        (K4)</t>
  </si>
  <si>
    <t>Egyéb működési célú kiadások (=128+130+131+132+143+154+165+167+179+180+181+193)       (K5)</t>
  </si>
  <si>
    <t>Beruházások  (=195+196+198+…+202)      (K6)</t>
  </si>
  <si>
    <t>208</t>
  </si>
  <si>
    <t>Felújítások  (=204+...+207)    (K7)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</si>
  <si>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</si>
  <si>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</si>
  <si>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</si>
  <si>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</si>
  <si>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Működési célú támogatások államháztartáson belülről (=07+...+10+21+32)        (B1)</t>
  </si>
  <si>
    <t>Felhalmozási célú támogatások államháztartáson belülről (=44+45+46+57+68)        (B2)</t>
  </si>
  <si>
    <t>Közhatalmi bevételek (=93+94+104+109+165+166)       (B3)</t>
  </si>
  <si>
    <t>Működési bevételek (=180+181+184+186+193+…+196+200+205)       (B4)</t>
  </si>
  <si>
    <t>218</t>
  </si>
  <si>
    <t>Felhalmozási bevételek (=210+212+214+215+217)        (B5)</t>
  </si>
  <si>
    <t>Működési célú átvett pénzeszközök (=219+220+232)        (B6)</t>
  </si>
  <si>
    <t>Felhalmozási célú átvett pénzeszközök (=245+246+258)        (B7)</t>
  </si>
  <si>
    <t>Költségvetési bevételek (=43+79+179+209+218+244+270)        (B1-B7)</t>
  </si>
  <si>
    <t>Előző év költségvetési maradványának igénybevétele        (B8131)</t>
  </si>
  <si>
    <t>Pénztár korrekció</t>
  </si>
  <si>
    <t>178</t>
  </si>
  <si>
    <t>G/II Nemzeti vagyon változásai</t>
  </si>
  <si>
    <t>Orvosi rendelő, posta, udvar</t>
  </si>
  <si>
    <t>8635 Ordacsehi, Fő  65</t>
  </si>
  <si>
    <t>Általános iskola</t>
  </si>
  <si>
    <t>8635 Ordacsehi, KOSSUTH  6</t>
  </si>
  <si>
    <t>Temető</t>
  </si>
  <si>
    <t>Dögtér</t>
  </si>
  <si>
    <t>Közút</t>
  </si>
  <si>
    <t>KÖZUT</t>
  </si>
  <si>
    <t>KOZUT</t>
  </si>
  <si>
    <t>Víztározó</t>
  </si>
  <si>
    <t>ÁROK</t>
  </si>
  <si>
    <t>SZÁNTÓ és ÚT</t>
  </si>
  <si>
    <t>SZÁNTÓ ÉS ÚT</t>
  </si>
  <si>
    <t>SZÁNTÓ</t>
  </si>
  <si>
    <t>RÉT</t>
  </si>
  <si>
    <t>Rét</t>
  </si>
  <si>
    <t>Szántó</t>
  </si>
  <si>
    <t>Kőzut</t>
  </si>
  <si>
    <t>KÖZÚT</t>
  </si>
  <si>
    <t>Beépítetlen terület</t>
  </si>
  <si>
    <t>8635 Ordacsehi, BAJCSY  25</t>
  </si>
  <si>
    <t>8635 Ordacsehi, TEMETÖ  7</t>
  </si>
  <si>
    <t>8635 Ordacsehi, TEMETÖ  17</t>
  </si>
  <si>
    <t>Sporttelep</t>
  </si>
  <si>
    <t>Közterület</t>
  </si>
  <si>
    <t>Közut</t>
  </si>
  <si>
    <t>Árok</t>
  </si>
  <si>
    <t>árok</t>
  </si>
  <si>
    <t>Járda</t>
  </si>
  <si>
    <t>Keleti főcsatorna</t>
  </si>
  <si>
    <t>Út</t>
  </si>
  <si>
    <t>Gázállomás</t>
  </si>
  <si>
    <t>Buszváró</t>
  </si>
  <si>
    <t>Vízi közmű hálózat</t>
  </si>
  <si>
    <t>Nyugati főcsatorna</t>
  </si>
  <si>
    <t>Gyep-rét</t>
  </si>
  <si>
    <t>Gyep</t>
  </si>
  <si>
    <t>Szántó és út</t>
  </si>
  <si>
    <t>Saját használatú út</t>
  </si>
  <si>
    <t>Szennyvíz csatornahálózat</t>
  </si>
  <si>
    <t>Egyéb épület, udvar</t>
  </si>
  <si>
    <t>Polgármesteri hivatal és építményrész, udvar</t>
  </si>
  <si>
    <t>Naplószám</t>
  </si>
  <si>
    <t>Hrsz</t>
  </si>
  <si>
    <t>Ingatlanjelleg</t>
  </si>
  <si>
    <t>m2</t>
  </si>
  <si>
    <t>Bruttó érték</t>
  </si>
  <si>
    <t>Becsült érték</t>
  </si>
  <si>
    <t>2019. év</t>
  </si>
  <si>
    <t xml:space="preserve"> Ft-ban</t>
  </si>
  <si>
    <t>2020. év</t>
  </si>
  <si>
    <t>2021. év</t>
  </si>
  <si>
    <t>2022. év</t>
  </si>
  <si>
    <t>2023. év</t>
  </si>
  <si>
    <t>Nettó</t>
  </si>
  <si>
    <t xml:space="preserve"> </t>
  </si>
  <si>
    <t>Ordacsehi Község Önkormányzatának  és költségvetési szervének záró pénzkészlete</t>
  </si>
  <si>
    <t>Ordacsehi Község Önkormányzatának  és Költségvetési szervének költségvetési kiadásai és bevételei</t>
  </si>
  <si>
    <t>Törvény szerinti illetmények, munkabérek        (K1101)</t>
  </si>
  <si>
    <t>Normatív jutalmak        (K1102)</t>
  </si>
  <si>
    <t>Céljuttatás, projektprémium        (K1103)</t>
  </si>
  <si>
    <t>Készenléti, ügyeleti, helyettesítési díj, túlóra, túlszolgálat        (K1104)</t>
  </si>
  <si>
    <t>Végkielégítés        (K1105)</t>
  </si>
  <si>
    <t>Jubileumi jutalom        (K1106)</t>
  </si>
  <si>
    <t>Béren kívüli juttatások        (K1107)</t>
  </si>
  <si>
    <t>Ruházati költségtérítés        (K1108)</t>
  </si>
  <si>
    <t>Közlekedési költségtérítés        (K1109)</t>
  </si>
  <si>
    <t>Egyéb költségtérítések        (K1110)</t>
  </si>
  <si>
    <t>Lakhatási támogatások        (K1111)</t>
  </si>
  <si>
    <t>Szociális támogatások        (K1112)</t>
  </si>
  <si>
    <t>Foglalkoztatottak egyéb személyi juttatásai(&gt;=14)        (K1113)</t>
  </si>
  <si>
    <t>ebből:biztosítási díjak        (K1113)</t>
  </si>
  <si>
    <t>Foglalkoztatottak személyi juttatásai (=01+…+13)        (K11)</t>
  </si>
  <si>
    <t>Választott tisztségviselők juttatásai        (K121)</t>
  </si>
  <si>
    <t>Munkavégzésre irányuló egyéb jogviszonyban nem saját foglalkoztatottnak fizetett juttatások        (K122)</t>
  </si>
  <si>
    <t>Egyéb külső személyi juttatások        (K123)</t>
  </si>
  <si>
    <t>Külső személyi juttatások (=16+17+18)        (K12)</t>
  </si>
  <si>
    <t>ebből: szociális hozzájárulási adó        (K2)</t>
  </si>
  <si>
    <t>ebből: rehabilitációs hozzájárulás        (K2)</t>
  </si>
  <si>
    <t>ebből: korkedvezmény-biztosítási járulék        (K2)</t>
  </si>
  <si>
    <t>ebből: egészségügyi hozzájárulás        (K2)</t>
  </si>
  <si>
    <t>ebből: táppénz hozzájárulás        (K2)</t>
  </si>
  <si>
    <t>ebből: munkaadót a foglalkoztatottak részére történő kifizetésekkel kapcsolatban terhelő más járulék jellegű kötelezettségek        (K2)</t>
  </si>
  <si>
    <t>ebből: munkáltatót terhelő személyi jövedelemadó        (K2)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</si>
  <si>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</si>
  <si>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</si>
  <si>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</si>
  <si>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</si>
  <si>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</si>
  <si>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</si>
  <si>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</si>
  <si>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</si>
  <si>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</si>
  <si>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</si>
  <si>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</si>
  <si>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</si>
  <si>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</si>
  <si>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</si>
  <si>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</si>
  <si>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Árubeszerzés        (K313)</t>
  </si>
  <si>
    <t>Készletbeszerzés (=29+30+31)        (K31)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</si>
  <si>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</si>
  <si>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</si>
  <si>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</si>
  <si>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</si>
  <si>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Egyéb kommunikációs szolgáltatások        (K322)</t>
  </si>
  <si>
    <t>Nem adatátviteli célú távközlési díjak - telefon</t>
  </si>
  <si>
    <t>Kábel televízió</t>
  </si>
  <si>
    <t>Kommunikációs szolgáltatások (=33+34)        (K32)</t>
  </si>
  <si>
    <t>Közüzemi díjak        (K331)</t>
  </si>
  <si>
    <t>Gázenergia</t>
  </si>
  <si>
    <t>Villamosenergia</t>
  </si>
  <si>
    <t>Víz- és csatornadíjak</t>
  </si>
  <si>
    <t>Vásárolt élelmezés        (K332)</t>
  </si>
  <si>
    <t xml:space="preserve">Bérleti és lízing díjak (&gt;=39)        (K333)   Garázs, szőnyeg </t>
  </si>
  <si>
    <t>ebből: a közszféra és a magánszféra együttműködésén (PPP) alapuló szerződéses konstrukció        (K333)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</si>
  <si>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</si>
  <si>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</si>
  <si>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</si>
  <si>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</si>
  <si>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</si>
  <si>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</si>
  <si>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</si>
  <si>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ebből: államháztartáson belül        (K335)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</si>
  <si>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</si>
  <si>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</si>
  <si>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</si>
  <si>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</si>
  <si>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</si>
  <si>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</si>
  <si>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</si>
  <si>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</si>
  <si>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</si>
  <si>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</si>
  <si>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</si>
  <si>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</si>
  <si>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</si>
  <si>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Szolgáltatási kiadások (=36+37+38+40+41+43+44)        (K33)</t>
  </si>
  <si>
    <t>46</t>
  </si>
  <si>
    <t>Kiküldetések kiadásai        (K341)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</si>
  <si>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</si>
  <si>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</si>
  <si>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</si>
  <si>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</si>
  <si>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</si>
  <si>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Kiküldetések, reklám- és propagandakiadások (=46+47)        (K34)</t>
  </si>
  <si>
    <t>Működési célú előzetesen felszámított általános forgalmi adó        (K351)</t>
  </si>
  <si>
    <t>Fizetendő általános forgalmi adó         (K352)</t>
  </si>
  <si>
    <t>Kamatkiadások   (&gt;=52+53)        (K353)</t>
  </si>
  <si>
    <t>52</t>
  </si>
  <si>
    <t>ebből: államháztartáson belül        (K353)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</si>
  <si>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</si>
  <si>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</si>
  <si>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</si>
  <si>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</si>
  <si>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</si>
  <si>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</si>
  <si>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</si>
  <si>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ebből: deviza kötelezettségek realizált árfolyamvesztesége        (K354)</t>
  </si>
  <si>
    <t>Egyéb dologi kiadások        (K355)</t>
  </si>
  <si>
    <t>Adó-, adójellegű befizetések</t>
  </si>
  <si>
    <t>Eljárási díjak, ajánlati biztosíték</t>
  </si>
  <si>
    <t>Különféle befizetések és egyéb dologi kiadások (=49+50+51+54+58)        (K35)</t>
  </si>
  <si>
    <t>61</t>
  </si>
  <si>
    <t>Társadalombiztosítási ellátások        (K41)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</si>
  <si>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</si>
  <si>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</si>
  <si>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</si>
  <si>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</si>
  <si>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</si>
  <si>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</si>
  <si>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</si>
  <si>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ebből: gyermeknevelési támogatás        (K42)</t>
  </si>
  <si>
    <t>ebből: gyermekek születésével kapcsolatos szabadság megtérítése        (K42)</t>
  </si>
  <si>
    <t>ebből: életkezdési támogatás        (K42)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</si>
  <si>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</si>
  <si>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</si>
  <si>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</si>
  <si>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</si>
  <si>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</si>
  <si>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</si>
  <si>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</si>
  <si>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</si>
  <si>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</si>
  <si>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</si>
  <si>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</si>
  <si>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</si>
  <si>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</si>
  <si>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</si>
  <si>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</si>
  <si>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</si>
  <si>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ebből: mozgáskorlátozottak szerzési és átalakítási támogatása        (K44)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</si>
  <si>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</si>
  <si>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</si>
  <si>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</si>
  <si>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</si>
  <si>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</si>
  <si>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</si>
  <si>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</si>
  <si>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</si>
  <si>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</si>
  <si>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</si>
  <si>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</si>
  <si>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</si>
  <si>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</si>
  <si>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</si>
  <si>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</si>
  <si>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</si>
  <si>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</si>
  <si>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</si>
  <si>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</si>
  <si>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</si>
  <si>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</si>
  <si>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</si>
  <si>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</si>
  <si>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</si>
  <si>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</si>
  <si>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</si>
  <si>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</si>
  <si>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</si>
  <si>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</si>
  <si>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</si>
  <si>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</si>
  <si>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</si>
  <si>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</si>
  <si>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</si>
  <si>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</si>
  <si>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</si>
  <si>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</si>
  <si>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</si>
  <si>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</si>
  <si>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</si>
  <si>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</si>
  <si>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</si>
  <si>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</si>
  <si>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</si>
  <si>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</si>
  <si>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</si>
  <si>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</si>
  <si>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</si>
  <si>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</si>
  <si>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</si>
  <si>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</si>
  <si>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</si>
  <si>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</si>
  <si>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</si>
  <si>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</si>
  <si>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ebből: nemzeti helytállásért pótlék        (K48)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</si>
  <si>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</si>
  <si>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</si>
  <si>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</si>
  <si>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</si>
  <si>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</si>
  <si>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</si>
  <si>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</si>
  <si>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</si>
  <si>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ebből: életjáradék termőföldért        (K48)</t>
  </si>
  <si>
    <t>ebből: Bevándorlási és Állampolgársági Hivatal által folyósított ellátások        (K48)</t>
  </si>
  <si>
    <t>ebből: szépkorúak jubileumi juttatása        (K48)</t>
  </si>
  <si>
    <t>117</t>
  </si>
  <si>
    <t>ebből: időskorúak járadéka [Szoctv. 32/B. § (1) bek.]        (K48)</t>
  </si>
  <si>
    <t>ebből: rendszeres szociális segély [Szoctv. 37. § (1) bek. a) - d) pontok]        (K48)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</si>
  <si>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</si>
  <si>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</si>
  <si>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</si>
  <si>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</si>
  <si>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</si>
  <si>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</si>
  <si>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</si>
  <si>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</si>
  <si>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</si>
  <si>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</si>
  <si>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</si>
  <si>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</si>
  <si>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</si>
  <si>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</si>
  <si>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</si>
  <si>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</si>
  <si>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</si>
  <si>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</si>
  <si>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</si>
  <si>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</si>
  <si>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</si>
  <si>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</si>
  <si>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</si>
  <si>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</si>
  <si>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</si>
  <si>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</si>
  <si>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</si>
  <si>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</si>
  <si>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</si>
  <si>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</si>
  <si>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</si>
  <si>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</si>
  <si>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</si>
  <si>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</si>
  <si>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</si>
  <si>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</si>
  <si>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</si>
  <si>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</si>
  <si>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</si>
  <si>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</si>
  <si>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</si>
  <si>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</si>
  <si>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</si>
  <si>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</si>
  <si>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</si>
  <si>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</si>
  <si>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</si>
  <si>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</si>
  <si>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</si>
  <si>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ebből: egyéb fejezeti kezelésű előirányzatok        (K505)</t>
  </si>
  <si>
    <t>148</t>
  </si>
  <si>
    <t>ebből: társadalombiztosítás pénzügyi alapjai        (K505)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</si>
  <si>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</si>
  <si>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</si>
  <si>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</si>
  <si>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</si>
  <si>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</si>
  <si>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ebből: nemzetiségi önkormányzatok és költségvetési szerveik        (K505)</t>
  </si>
  <si>
    <t>153</t>
  </si>
  <si>
    <t>ebből: térségi fejlesztési tanácsok és költségvetési szerveik        (K505)</t>
  </si>
  <si>
    <t>Egyéb működési célú támogatások államháztartáson belülre (=155+…+164)       (K506)</t>
  </si>
  <si>
    <t>155</t>
  </si>
  <si>
    <t>ebből: központi költségvetési szervek        (K506)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</si>
  <si>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</si>
  <si>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</si>
  <si>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</si>
  <si>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ebből: egyéb fejezeti kezelésű előirányzatok        (K506)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</si>
  <si>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</si>
  <si>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</si>
  <si>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</si>
  <si>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</si>
  <si>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</si>
  <si>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</si>
  <si>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</si>
  <si>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</si>
  <si>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</si>
  <si>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ebből: térségi fejlesztési tanácsok és költségvetési szerveik        (K506)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</si>
  <si>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</si>
  <si>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</si>
  <si>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</si>
  <si>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</si>
  <si>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</si>
  <si>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ebből: egyházi jogi személyek        (K508)</t>
  </si>
  <si>
    <t>169</t>
  </si>
  <si>
    <t xml:space="preserve">ebből: nonprofit gazdasági társaságok        (K508)          </t>
  </si>
  <si>
    <t>ebből: egyéb civil szervezetek        (K508)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</si>
  <si>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</si>
  <si>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</si>
  <si>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</si>
  <si>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</si>
  <si>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</si>
  <si>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</si>
  <si>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</si>
  <si>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</si>
  <si>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</si>
  <si>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ebből: Európai Unió         (K508)</t>
  </si>
  <si>
    <t>ebből: kormányok és nemzetközi szervezetek        (K508)</t>
  </si>
  <si>
    <t>ebből: egyéb külföldiek        (K508)</t>
  </si>
  <si>
    <t>Árkiegészítések, ártámogatások        (K509)</t>
  </si>
  <si>
    <t>Kamattámogatások        (K510)</t>
  </si>
  <si>
    <t>181</t>
  </si>
  <si>
    <t>Egyéb működési célú támogatások államháztartáson kívülre (=182+…+192)     (K511)</t>
  </si>
  <si>
    <t>ebből: egyházi jogi személyek        (K511)</t>
  </si>
  <si>
    <t>ebből: egyéb civil szervezetek        (K511)</t>
  </si>
  <si>
    <t>ebből: pénzügyi vállalkozások        (K511)</t>
  </si>
  <si>
    <t>ebből: állami többségi tulajdonú nem pénzügyi vállalkozások        (K511)</t>
  </si>
  <si>
    <t>ebből:önkormányzati többségi tulajdonú nem pénzügyi vállalkozások        (K511)</t>
  </si>
  <si>
    <t>ebből: egyéb vállalkozások        (K511)</t>
  </si>
  <si>
    <t>ebből: Európai Unió         (K511)</t>
  </si>
  <si>
    <t>ebből: kormányok és nemzetközi szervezetek        (K511)</t>
  </si>
  <si>
    <t>ebből: egyéb külföldiek        (K511)</t>
  </si>
  <si>
    <t>Tartalékok        (K513)</t>
  </si>
  <si>
    <t>195</t>
  </si>
  <si>
    <t>Immateriális javak beszerzése, létesítése        (K61)</t>
  </si>
  <si>
    <t>196</t>
  </si>
  <si>
    <t>Ingatlanok beszerzése, létesítése (&gt;=197)        (K62)</t>
  </si>
  <si>
    <t>ebből: termőföld-vásárlás kiadásai        (K62)</t>
  </si>
  <si>
    <t>Informatikai eszközök beszerzése, létesítése        (K63)</t>
  </si>
  <si>
    <t>Egyéb tárgyi eszközök beszerzése, létesítése        (K64)</t>
  </si>
  <si>
    <t>Részesedések beszerzése        (K65)</t>
  </si>
  <si>
    <t>201</t>
  </si>
  <si>
    <t>Meglévő részesedések növeléséhez kapcsolódó kiadások        (K66)</t>
  </si>
  <si>
    <t>Beruházási célú előzetesen felszámított általános forgalmi adó        (K67)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</si>
  <si>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</si>
  <si>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</si>
  <si>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</si>
  <si>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</si>
  <si>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</si>
  <si>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Felújítási célú előzetesen felszámított általános forgalmi adó        (K74)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</si>
  <si>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</si>
  <si>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</si>
  <si>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</si>
  <si>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</si>
  <si>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</si>
  <si>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</si>
  <si>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</si>
  <si>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</si>
  <si>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</si>
  <si>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</si>
  <si>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</si>
  <si>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</si>
  <si>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</si>
  <si>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</si>
  <si>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</si>
  <si>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ebből: helyi önkormányzatok és költségvetési szerveik        (K82)</t>
  </si>
  <si>
    <t>ebből: társulások és költségvetési szerveik        (K82)</t>
  </si>
  <si>
    <t>219</t>
  </si>
  <si>
    <t>ebből: nemzetiségi önkormányzatok és költségvetési szerveik        (K82)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</si>
  <si>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</si>
  <si>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</si>
  <si>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</si>
  <si>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</si>
  <si>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</si>
  <si>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</si>
  <si>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</si>
  <si>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</si>
  <si>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ebből: egyéb fejezeti kezelésű előirányzatok        (K83)</t>
  </si>
  <si>
    <t>226</t>
  </si>
  <si>
    <t>ebből: társadalombiztosítás pénzügyi alapjai        (K83)</t>
  </si>
  <si>
    <t>ebből: elkülönített állami pénzalapok        (K83)</t>
  </si>
  <si>
    <t>228</t>
  </si>
  <si>
    <t>ebből: helyi önkormányzatok és költségvetési szerveik        (K83)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</si>
  <si>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</si>
  <si>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</si>
  <si>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</si>
  <si>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</si>
  <si>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</si>
  <si>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</si>
  <si>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</si>
  <si>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ebből: központi költségvetési szervek        (K84)</t>
  </si>
  <si>
    <t>ebből: központi kezelésű előirányzatok        (K84)</t>
  </si>
  <si>
    <t>235</t>
  </si>
  <si>
    <t>ebből: fejezeti kezelésű előirányzatok EU-s programokra és azok hazai társfinanszírozása        (K84)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</si>
  <si>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</si>
  <si>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</si>
  <si>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</si>
  <si>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</si>
  <si>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</si>
  <si>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</si>
  <si>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</si>
  <si>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</si>
  <si>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</si>
  <si>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</si>
  <si>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</si>
  <si>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</si>
  <si>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</si>
  <si>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Felhalmozási célú garancia- és kezességvállalásból származó kifizetés államháztartáson kívülre (&gt;=244)        (K85)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</si>
  <si>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</si>
  <si>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</si>
  <si>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</si>
  <si>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</si>
  <si>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</si>
  <si>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ebből: nonprofit gazdasági társaságok        (K86)</t>
  </si>
  <si>
    <t>ebből: egyéb civil szervezetek        (K86)</t>
  </si>
  <si>
    <t>ebből: háztartások        (K86)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</si>
  <si>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</si>
  <si>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</si>
  <si>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</si>
  <si>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</si>
  <si>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</si>
  <si>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</si>
  <si>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</si>
  <si>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</si>
  <si>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</si>
  <si>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</si>
  <si>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</si>
  <si>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</si>
  <si>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</si>
  <si>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</si>
  <si>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</si>
  <si>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</si>
  <si>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</si>
  <si>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</si>
  <si>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</si>
  <si>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</si>
  <si>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</si>
  <si>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</si>
  <si>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</si>
  <si>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</si>
  <si>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</si>
  <si>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</si>
  <si>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</si>
  <si>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</si>
  <si>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</si>
  <si>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</si>
  <si>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</si>
  <si>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</si>
  <si>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</si>
  <si>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</si>
  <si>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</si>
  <si>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</si>
  <si>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</si>
  <si>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</si>
  <si>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</si>
  <si>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</si>
  <si>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</si>
  <si>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</si>
  <si>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</si>
  <si>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</si>
  <si>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</si>
  <si>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</si>
  <si>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</si>
  <si>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</si>
  <si>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</si>
  <si>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</si>
  <si>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</si>
  <si>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</si>
  <si>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</si>
  <si>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</si>
  <si>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</si>
  <si>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</si>
  <si>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</si>
  <si>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</si>
  <si>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</si>
  <si>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</si>
  <si>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</si>
  <si>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</si>
  <si>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</si>
  <si>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</si>
  <si>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</si>
  <si>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</si>
  <si>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</si>
  <si>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</si>
  <si>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</si>
  <si>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</si>
  <si>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</si>
  <si>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</si>
  <si>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</si>
  <si>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</si>
  <si>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</si>
  <si>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</si>
  <si>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</si>
  <si>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</si>
  <si>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</si>
  <si>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</si>
  <si>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</si>
  <si>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</si>
  <si>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</si>
  <si>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</si>
  <si>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</si>
  <si>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</si>
  <si>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</si>
  <si>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</si>
  <si>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</si>
  <si>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</si>
  <si>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</si>
  <si>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</si>
  <si>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</si>
  <si>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</si>
  <si>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</si>
  <si>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</si>
  <si>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</si>
  <si>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</si>
  <si>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</si>
  <si>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</si>
  <si>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</si>
  <si>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</si>
  <si>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</si>
  <si>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</si>
  <si>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</si>
  <si>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</si>
  <si>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</si>
  <si>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</si>
  <si>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</si>
  <si>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</si>
  <si>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</si>
  <si>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</si>
  <si>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</si>
  <si>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</si>
  <si>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</si>
  <si>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</si>
  <si>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</si>
  <si>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</si>
  <si>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</si>
  <si>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</si>
  <si>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</si>
  <si>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</si>
  <si>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</si>
  <si>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</si>
  <si>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</si>
  <si>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</si>
  <si>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</si>
  <si>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</si>
  <si>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</si>
  <si>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</si>
  <si>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</si>
  <si>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</si>
  <si>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</si>
  <si>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</si>
  <si>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</si>
  <si>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</si>
  <si>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</si>
  <si>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</si>
  <si>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</si>
  <si>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</si>
  <si>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</si>
  <si>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</si>
  <si>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</si>
  <si>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</si>
  <si>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</si>
  <si>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</si>
  <si>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</si>
  <si>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</si>
  <si>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</si>
  <si>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</si>
  <si>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</si>
  <si>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</si>
  <si>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</si>
  <si>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</si>
  <si>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</si>
  <si>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</si>
  <si>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</si>
  <si>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</si>
  <si>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</si>
  <si>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</si>
  <si>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</si>
  <si>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</si>
  <si>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</si>
  <si>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</si>
  <si>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</si>
  <si>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</si>
  <si>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</si>
  <si>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</si>
  <si>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</si>
  <si>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</si>
  <si>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</si>
  <si>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</si>
  <si>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</si>
  <si>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</si>
  <si>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</si>
  <si>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</si>
  <si>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</si>
  <si>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</si>
  <si>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</si>
  <si>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</si>
  <si>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</si>
  <si>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</si>
  <si>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</si>
  <si>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</si>
  <si>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</si>
  <si>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</si>
  <si>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</si>
  <si>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</si>
  <si>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</si>
  <si>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</si>
  <si>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</si>
  <si>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</si>
  <si>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</si>
  <si>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</si>
  <si>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</si>
  <si>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</si>
  <si>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</si>
  <si>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</si>
  <si>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</si>
  <si>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</si>
  <si>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</si>
  <si>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</si>
  <si>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</si>
  <si>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</si>
  <si>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</si>
  <si>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</si>
  <si>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</si>
  <si>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</si>
  <si>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</si>
  <si>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</si>
  <si>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</si>
  <si>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</si>
  <si>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</si>
  <si>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</si>
  <si>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</si>
  <si>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</si>
  <si>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</si>
  <si>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</si>
  <si>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</si>
  <si>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</si>
  <si>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</si>
  <si>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</si>
  <si>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</si>
  <si>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</si>
  <si>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</si>
  <si>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</si>
  <si>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</si>
  <si>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</si>
  <si>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</si>
  <si>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</si>
  <si>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</si>
  <si>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</si>
  <si>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</si>
  <si>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</si>
  <si>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</si>
  <si>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</si>
  <si>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</si>
  <si>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</si>
  <si>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</si>
  <si>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</si>
  <si>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</si>
  <si>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</si>
  <si>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</si>
  <si>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</si>
  <si>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</si>
  <si>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</si>
  <si>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</si>
  <si>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</si>
  <si>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</si>
  <si>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</si>
  <si>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</si>
  <si>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</si>
  <si>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</si>
  <si>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</si>
  <si>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</si>
  <si>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</si>
  <si>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</si>
  <si>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</si>
  <si>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</si>
  <si>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</si>
  <si>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</si>
  <si>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</si>
  <si>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</si>
  <si>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</si>
  <si>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</si>
  <si>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</si>
  <si>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</si>
  <si>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</si>
  <si>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</si>
  <si>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</si>
  <si>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</si>
  <si>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</si>
  <si>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</si>
  <si>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</si>
  <si>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</si>
  <si>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</si>
  <si>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</si>
  <si>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</si>
  <si>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</si>
  <si>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</si>
  <si>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</si>
  <si>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</si>
  <si>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</si>
  <si>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</si>
  <si>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</si>
  <si>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</si>
  <si>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</si>
  <si>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</si>
  <si>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</si>
  <si>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</si>
  <si>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</si>
  <si>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</si>
  <si>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</si>
  <si>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</si>
  <si>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</si>
  <si>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</si>
  <si>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</si>
  <si>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</si>
  <si>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</si>
  <si>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</si>
  <si>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</si>
  <si>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</si>
  <si>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</si>
  <si>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</si>
  <si>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</si>
  <si>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</si>
  <si>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</si>
  <si>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</si>
  <si>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</si>
  <si>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</si>
  <si>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</si>
  <si>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</si>
  <si>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</si>
  <si>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</si>
  <si>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</si>
  <si>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</si>
  <si>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</si>
  <si>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</si>
  <si>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</si>
  <si>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</si>
  <si>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</si>
  <si>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</si>
  <si>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</si>
  <si>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</si>
  <si>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</si>
  <si>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</si>
  <si>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</si>
  <si>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</si>
  <si>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</si>
  <si>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</si>
  <si>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</si>
  <si>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</si>
  <si>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</si>
  <si>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</si>
  <si>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</si>
  <si>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</si>
  <si>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* módosította a 7/2020. (X.01.) önkormányzati rendelet 2. § (2)</t>
  </si>
  <si>
    <t xml:space="preserve">Bérleti és lízing díjak (&gt;=39)        (K333)   </t>
  </si>
  <si>
    <t>Állategészségögyi szolg.</t>
  </si>
  <si>
    <t>ebből: állami többségi tulajdonú nem pénzügyi vállalkozások        (K512)</t>
  </si>
  <si>
    <t>ebből:önkormányzati többségi tulajdonú nem pénzügyi vállalkozások        (K512)</t>
  </si>
  <si>
    <t>ebből: egyéb vállalkozások        (K512)</t>
  </si>
  <si>
    <t>ebből: egyéb külföldiek        (K512)</t>
  </si>
  <si>
    <t>gyermekétkeztetés (B1132)</t>
  </si>
  <si>
    <t>Települési önkormányzatok szoc és gyermekjólésti feladatai (B1131)</t>
  </si>
  <si>
    <t>013320 Köztemetőfenntartás és működtetés</t>
  </si>
  <si>
    <t>066010 Zöldterület kezelés</t>
  </si>
  <si>
    <t>ebből szerződés megerősítésével/szegéssel kapcsolatos, kátokozásért joglap nélküli gazdagodásért kapott összeg</t>
  </si>
  <si>
    <t>Egyéb műk bev(B411)</t>
  </si>
  <si>
    <t>Bevételek összesen (B1-B8)</t>
  </si>
  <si>
    <t>031030 Közterület rendjének fenntartása</t>
  </si>
  <si>
    <t>045160 Közutak hidal alagutak üzemeltetése fenntartása</t>
  </si>
  <si>
    <t>074040 fertőző megbetegségek megelőzése, járványügyi ellátása</t>
  </si>
  <si>
    <t>előző évek elszámolásából</t>
  </si>
  <si>
    <t>ebből: egyéb civil szervezetek        (K512)</t>
  </si>
  <si>
    <t>Egyéb működési célú támogatások államháztartáson kívülre (=182+…+192)     (K512)</t>
  </si>
  <si>
    <t>ebből: egyházi jogi személyek        (K512)</t>
  </si>
  <si>
    <t xml:space="preserve">ebből: nonprofit gazdasági társaságok        (K512)           </t>
  </si>
  <si>
    <t xml:space="preserve">ebből: háztartások      (K512)            </t>
  </si>
  <si>
    <t>ebből: pénzügyi vállalkozások       (K512)</t>
  </si>
  <si>
    <t>ebből: állami többségi tulajdonú nem pénzügyi vállalkozások       (K512)</t>
  </si>
  <si>
    <t>ebből: Európai Unió        (K512)</t>
  </si>
  <si>
    <t>ebből: kormányok és nemzetközi szervezetek       (K512)</t>
  </si>
  <si>
    <t>Kiadások összesen (K1-K9)</t>
  </si>
  <si>
    <t>Államháztartáson belüli megelőlegezések (K914)</t>
  </si>
  <si>
    <t>Strand- illemhely üzemeltetés</t>
  </si>
  <si>
    <t>Egyéb dologi kiadások        (K355)  + repi</t>
  </si>
  <si>
    <t>Ügyelet támogatása</t>
  </si>
  <si>
    <t>Városi TV támogatása</t>
  </si>
  <si>
    <t>ebből: nonprofit gazdasági társaságok        (K511)</t>
  </si>
  <si>
    <t>ebből: háztartások        (K511)            Bursa Hungarica ösztöndíj</t>
  </si>
  <si>
    <t>Tartalékok        (K512)</t>
  </si>
  <si>
    <t>ebből: önkormányzati vagyon üzemeltetéséből, koncesszióból származó bevétel        (B404)</t>
  </si>
  <si>
    <t>* módosította a 7/2020. (X.01.) önkormányzati rendelet 2. § (3)</t>
  </si>
  <si>
    <t>Egyéb működési bevételek (&gt;=206+207+208)        (B411)</t>
  </si>
  <si>
    <t>ebből: biztosító által fizetett kártérítés        (B411)</t>
  </si>
  <si>
    <t>ebből: szerződésben vállalt kötelezettségek elmulasztásához kapcsolódó bevételek, káreseményekkel kapcsolatosan kapott bevételek, biztosítási bevételek, visszakapott óvadék (kaució), bánatpénz        (B411)</t>
  </si>
  <si>
    <t>ebből: költségek visszatérítései        (B411)</t>
  </si>
  <si>
    <t>096015 Gyeremkétkeztetés köznevelési itézményben</t>
  </si>
  <si>
    <t>Bevételek összesen  (B1-B8)</t>
  </si>
  <si>
    <t>Államháztartáson belüli megelőlegezések   visszfizetése (K914)</t>
  </si>
  <si>
    <t>A/II/4 Beruházások, felújtások</t>
  </si>
  <si>
    <t>D/I/4a-ebből:költségvetési évben esedékes követelések készletértékesítés ellenértékére , szolgáltatások ellenértékére, közvetítettt szolgáltatások ellenértékére</t>
  </si>
  <si>
    <t>D/III/1 Adott előlegek (=D/III/1a+…+D/III/1f)</t>
  </si>
  <si>
    <t>D/III/1e - ebbol: foglalkoztatottaknak adott előlegek</t>
  </si>
  <si>
    <t>H/I/6 Költségvetési évben esedékes kötelezettségek beruházásokra</t>
  </si>
  <si>
    <t>b</t>
  </si>
  <si>
    <t>k</t>
  </si>
  <si>
    <t>SBAEA1125315</t>
  </si>
  <si>
    <t>JYSK Kft</t>
  </si>
  <si>
    <t>2018-12-03</t>
  </si>
  <si>
    <t>Magyar Államkincstár</t>
  </si>
  <si>
    <t>Drv Zrt</t>
  </si>
  <si>
    <t>MVM Next Energiakereskedelmi Zrt.</t>
  </si>
  <si>
    <t>028/  4/ /</t>
  </si>
  <si>
    <t>028/ 16/ /</t>
  </si>
  <si>
    <t>028/ 10/ /</t>
  </si>
  <si>
    <t>031/  4/ /</t>
  </si>
  <si>
    <t>031/  8/ /</t>
  </si>
  <si>
    <t>031/  9/ /</t>
  </si>
  <si>
    <t>031/ 12/ /</t>
  </si>
  <si>
    <t>031/ 13/ /</t>
  </si>
  <si>
    <t>031/ 14/ /</t>
  </si>
  <si>
    <t>031/ 19/ /</t>
  </si>
  <si>
    <t>031/ 24/ /</t>
  </si>
  <si>
    <t>031/ 25/ /</t>
  </si>
  <si>
    <t>031/ 26/ /</t>
  </si>
  <si>
    <t>031/ 36/ /</t>
  </si>
  <si>
    <t>031/ 37/ /</t>
  </si>
  <si>
    <t>031/ 42/ /</t>
  </si>
  <si>
    <t>031/ 45/ /</t>
  </si>
  <si>
    <t>035/  3/ /</t>
  </si>
  <si>
    <t>035/  9/ /</t>
  </si>
  <si>
    <t>035/ 11/ /</t>
  </si>
  <si>
    <t>035/ 14/ /</t>
  </si>
  <si>
    <t>035/ 15/ /</t>
  </si>
  <si>
    <t>035/ 17/ /</t>
  </si>
  <si>
    <t>035/ 18/ /</t>
  </si>
  <si>
    <t>035/ 24/ /</t>
  </si>
  <si>
    <t>035/ 26/ /</t>
  </si>
  <si>
    <t>035/ 27/ /</t>
  </si>
  <si>
    <t>035/ 29/ /</t>
  </si>
  <si>
    <t>035/ 30/ /</t>
  </si>
  <si>
    <t>035/ 31/ /</t>
  </si>
  <si>
    <t>035/ 32/ /</t>
  </si>
  <si>
    <t>035/ 33/ /</t>
  </si>
  <si>
    <t>035/ 37/ /</t>
  </si>
  <si>
    <t>035/ 42/ /</t>
  </si>
  <si>
    <t>035/ 43/ /</t>
  </si>
  <si>
    <t>035/ 44/ /</t>
  </si>
  <si>
    <t>035/ 47/ /</t>
  </si>
  <si>
    <t>035/ 48/ /</t>
  </si>
  <si>
    <t>035/ 52/ /</t>
  </si>
  <si>
    <t>037/  4/ /</t>
  </si>
  <si>
    <t>037/ 10/ /</t>
  </si>
  <si>
    <t>037/ 12/ /</t>
  </si>
  <si>
    <t>037/ 15/ /</t>
  </si>
  <si>
    <t>037/ 18/ /</t>
  </si>
  <si>
    <t>037/ 19/ /</t>
  </si>
  <si>
    <t>037/ 25/ /</t>
  </si>
  <si>
    <t>037/ 27/ /</t>
  </si>
  <si>
    <t>037/ 28/ /</t>
  </si>
  <si>
    <t>037/ 30/ /</t>
  </si>
  <si>
    <t>037/ 31/ /</t>
  </si>
  <si>
    <t>037/ 32/ /</t>
  </si>
  <si>
    <t>037/ 33/ /</t>
  </si>
  <si>
    <t>037/ 34/ /</t>
  </si>
  <si>
    <t>037/ 59/ /</t>
  </si>
  <si>
    <t>037/ 38/ /</t>
  </si>
  <si>
    <t>037/ 43/ /</t>
  </si>
  <si>
    <t>037/ 44/ /</t>
  </si>
  <si>
    <t>037/ 45/ /</t>
  </si>
  <si>
    <t>037/ 48/ /</t>
  </si>
  <si>
    <t>037/ 53/ /</t>
  </si>
  <si>
    <t>037/ 54/ /</t>
  </si>
  <si>
    <t>037/ 56/ /</t>
  </si>
  <si>
    <t>046/ 24/ /</t>
  </si>
  <si>
    <t>046/ 25/ /</t>
  </si>
  <si>
    <t>046/ 26/ /</t>
  </si>
  <si>
    <t>046/ 29/ /</t>
  </si>
  <si>
    <t>046/ 40/ /</t>
  </si>
  <si>
    <t>046/ 44/ /</t>
  </si>
  <si>
    <t>046/ 52/ /</t>
  </si>
  <si>
    <t>048/  8/ /</t>
  </si>
  <si>
    <t>088/  7/ /</t>
  </si>
  <si>
    <t>088/ 10/ /</t>
  </si>
  <si>
    <t>077/   / /</t>
  </si>
  <si>
    <t>069/  6/ /</t>
  </si>
  <si>
    <t>037/ 16/ /</t>
  </si>
  <si>
    <t>142/   / /</t>
  </si>
  <si>
    <t>168/   / /</t>
  </si>
  <si>
    <t>287/   / /</t>
  </si>
  <si>
    <t>304/   / /</t>
  </si>
  <si>
    <t>315/   / /</t>
  </si>
  <si>
    <t>316/   / /</t>
  </si>
  <si>
    <t>143/   / /</t>
  </si>
  <si>
    <t>044/ 16/ /</t>
  </si>
  <si>
    <t>028/ 12/ /</t>
  </si>
  <si>
    <t>028/ 15/ /</t>
  </si>
  <si>
    <t>031/  6/ /</t>
  </si>
  <si>
    <t>031/ 11/ /</t>
  </si>
  <si>
    <t>031/ 15/ /</t>
  </si>
  <si>
    <t>046/  2/ /</t>
  </si>
  <si>
    <t>046/ 32/ /</t>
  </si>
  <si>
    <t>046/ 51/ /</t>
  </si>
  <si>
    <t>150/   / /</t>
  </si>
  <si>
    <t>154/   / /</t>
  </si>
  <si>
    <t>314/   / /</t>
  </si>
  <si>
    <t>046/ 38/ /</t>
  </si>
  <si>
    <t>031/ 47/ /</t>
  </si>
  <si>
    <t>031/ 20/ /</t>
  </si>
  <si>
    <t>031/  3/ /</t>
  </si>
  <si>
    <t>031/  2/ /</t>
  </si>
  <si>
    <t>028/ 58/ /</t>
  </si>
  <si>
    <t>028/ 68/ /</t>
  </si>
  <si>
    <t>028/ 70/ /</t>
  </si>
  <si>
    <t>028/ 72/ /</t>
  </si>
  <si>
    <t>028/ 74/ /</t>
  </si>
  <si>
    <t>028/ 80/ /</t>
  </si>
  <si>
    <t>035/ 20/ /</t>
  </si>
  <si>
    <t>035/ 21/ /</t>
  </si>
  <si>
    <t>035/ 38/ /</t>
  </si>
  <si>
    <t>037/ 21/ /</t>
  </si>
  <si>
    <t>037/ 22/ /</t>
  </si>
  <si>
    <t>037/ 39/ /</t>
  </si>
  <si>
    <t>037/ 61/ /</t>
  </si>
  <si>
    <t>074/ 18/ /</t>
  </si>
  <si>
    <t>129/   / /</t>
  </si>
  <si>
    <t>167/   / /</t>
  </si>
  <si>
    <t>093/   / /</t>
  </si>
  <si>
    <t>094/   / /</t>
  </si>
  <si>
    <t>084/  4/ /</t>
  </si>
  <si>
    <t>038/   / /</t>
  </si>
  <si>
    <t>043/   / /</t>
  </si>
  <si>
    <t>045/   / /</t>
  </si>
  <si>
    <t>050/   / /</t>
  </si>
  <si>
    <t>056/   / /</t>
  </si>
  <si>
    <t>066/   / /</t>
  </si>
  <si>
    <t>058/  1/ /</t>
  </si>
  <si>
    <t>068/   / /</t>
  </si>
  <si>
    <t>070/   / /</t>
  </si>
  <si>
    <t>073/   / /</t>
  </si>
  <si>
    <t>079/   / /</t>
  </si>
  <si>
    <t>047/   / /</t>
  </si>
  <si>
    <t>087/   / /</t>
  </si>
  <si>
    <t>089/   / /</t>
  </si>
  <si>
    <t>0131/   / /</t>
  </si>
  <si>
    <t>0129/   / /</t>
  </si>
  <si>
    <t>0116/   / /</t>
  </si>
  <si>
    <t>097/   / /</t>
  </si>
  <si>
    <t>096/   / /</t>
  </si>
  <si>
    <t>054/   / /</t>
  </si>
  <si>
    <t>0153// /</t>
  </si>
  <si>
    <t>0114/   / /</t>
  </si>
  <si>
    <t>080/   / /</t>
  </si>
  <si>
    <t>0112/   / /</t>
  </si>
  <si>
    <t>0107/   / /</t>
  </si>
  <si>
    <t>0141/  2/ /</t>
  </si>
  <si>
    <t>461/   / /</t>
  </si>
  <si>
    <t>227// /</t>
  </si>
  <si>
    <t>319/   / /</t>
  </si>
  <si>
    <t>343// /</t>
  </si>
  <si>
    <t>332// /</t>
  </si>
  <si>
    <t>205// /</t>
  </si>
  <si>
    <t>183// /</t>
  </si>
  <si>
    <t>323/   / /</t>
  </si>
  <si>
    <t>278// /</t>
  </si>
  <si>
    <t>115/   / /</t>
  </si>
  <si>
    <t>457// /</t>
  </si>
  <si>
    <t>386// /</t>
  </si>
  <si>
    <t>358/   / /</t>
  </si>
  <si>
    <t>353/  5/ /</t>
  </si>
  <si>
    <t>350/1/ /</t>
  </si>
  <si>
    <t>405/  3/ /</t>
  </si>
  <si>
    <t>499/2/ /</t>
  </si>
  <si>
    <t>353/ 16/ /</t>
  </si>
  <si>
    <t>102/1/ /</t>
  </si>
  <si>
    <t>405/  2/ /</t>
  </si>
  <si>
    <t>065/  2/ /</t>
  </si>
  <si>
    <t>0124/   / /</t>
  </si>
  <si>
    <t>02/  2/ /</t>
  </si>
  <si>
    <t>4// /</t>
  </si>
  <si>
    <t>13/   / /</t>
  </si>
  <si>
    <t>14/   / /</t>
  </si>
  <si>
    <t>23// /</t>
  </si>
  <si>
    <t>56// /</t>
  </si>
  <si>
    <t>68// /</t>
  </si>
  <si>
    <t>87/   / /</t>
  </si>
  <si>
    <t>166// /</t>
  </si>
  <si>
    <t>404/4/ /</t>
  </si>
  <si>
    <t>499/  3/ /</t>
  </si>
  <si>
    <t>05/   / /</t>
  </si>
  <si>
    <t>065/  1/ /</t>
  </si>
  <si>
    <t>0103/ 11/ /</t>
  </si>
  <si>
    <t>0105/   / /</t>
  </si>
  <si>
    <t>0128/   / /</t>
  </si>
  <si>
    <t>0134/   / /</t>
  </si>
  <si>
    <t>0137/ 20/ /</t>
  </si>
  <si>
    <t>0149/   / /</t>
  </si>
  <si>
    <t>0/  1/ /</t>
  </si>
  <si>
    <t>0/  2/ /</t>
  </si>
  <si>
    <t>0151/   / /</t>
  </si>
  <si>
    <t>0139/   / /</t>
  </si>
  <si>
    <t>0136/   / /</t>
  </si>
  <si>
    <t>0167/   / /</t>
  </si>
  <si>
    <t>06/  6/ /</t>
  </si>
  <si>
    <t>013/   / /</t>
  </si>
  <si>
    <t>020/  5/ /</t>
  </si>
  <si>
    <t>0109/   / /</t>
  </si>
  <si>
    <t>074/  2/ /</t>
  </si>
  <si>
    <t>0118/   / /</t>
  </si>
  <si>
    <t>0171/  5/ /</t>
  </si>
  <si>
    <t>0156/  1/ /</t>
  </si>
  <si>
    <t>0143/  1/ /</t>
  </si>
  <si>
    <t>0159/  1/ /</t>
  </si>
  <si>
    <t>019/  1/ /</t>
  </si>
  <si>
    <t>0145/  1/ /</t>
  </si>
  <si>
    <t>0145/  3/ /</t>
  </si>
  <si>
    <t>011/129/ /</t>
  </si>
  <si>
    <t>011/130/ /</t>
  </si>
  <si>
    <t>017/  2/ /</t>
  </si>
  <si>
    <t>0171/  1/ /</t>
  </si>
  <si>
    <t>0164/   / /</t>
  </si>
  <si>
    <t>034/  2/ /</t>
  </si>
  <si>
    <t>034/  1/ /</t>
  </si>
  <si>
    <t>018/  1/ /</t>
  </si>
  <si>
    <t>0170/  8/ /</t>
  </si>
  <si>
    <t>023/  1/ /</t>
  </si>
  <si>
    <t>023/  2/ /</t>
  </si>
  <si>
    <t>027/  1/ /</t>
  </si>
  <si>
    <t>029/  1/ /</t>
  </si>
  <si>
    <t>030/  1/ /</t>
  </si>
  <si>
    <t>032/  1/ /</t>
  </si>
  <si>
    <t>0170/ 10/ /</t>
  </si>
  <si>
    <t>350/  4/ /</t>
  </si>
  <si>
    <t>350/5//</t>
  </si>
  <si>
    <t>230/   / /</t>
  </si>
  <si>
    <t>226// /</t>
  </si>
  <si>
    <t>028/ 27/ /</t>
  </si>
  <si>
    <t>028/ 30/ /</t>
  </si>
  <si>
    <t>028/ 34/ /</t>
  </si>
  <si>
    <t>028/ 32/ /</t>
  </si>
  <si>
    <t>028/ 18/ /</t>
  </si>
  <si>
    <t>028/ 19/ /</t>
  </si>
  <si>
    <t>028/ 23/ /</t>
  </si>
  <si>
    <t>028/ 31/ /</t>
  </si>
  <si>
    <t>028/ 25/ /</t>
  </si>
  <si>
    <t>028/ 33/ /</t>
  </si>
  <si>
    <t>0147/   / /</t>
  </si>
  <si>
    <t>0170/  4/ /</t>
  </si>
  <si>
    <t>0/  3/ /</t>
  </si>
  <si>
    <t>028/ 60/ /</t>
  </si>
  <si>
    <t>028/ 21/ /</t>
  </si>
  <si>
    <t>028/ 22/ /</t>
  </si>
  <si>
    <t>0/  4/ /</t>
  </si>
  <si>
    <t>391/1//</t>
  </si>
  <si>
    <t>391/2//</t>
  </si>
  <si>
    <t>392/1//</t>
  </si>
  <si>
    <t>Beépítetlen terület (játszótér)</t>
  </si>
  <si>
    <t>8635 Ordacsehi, KÜLTERÜLET</t>
  </si>
  <si>
    <t>8635 Ordacsehi, Agarászi UTCA</t>
  </si>
  <si>
    <t>8635 Ordacsehi, BAJCSY</t>
  </si>
  <si>
    <t>8635 Ordacsehi, TEMETő UTCA</t>
  </si>
  <si>
    <t>8635 Ordacsehi, TIKHEGYI UTCA</t>
  </si>
  <si>
    <t>8635 Ordacsehi, TEMETÖ</t>
  </si>
  <si>
    <t>8635 Ordacsehi, BELTERüLET</t>
  </si>
  <si>
    <t>ORDACSEHI, BEM UTCA</t>
  </si>
  <si>
    <t>8635 Ordacsehi, TáNCSICS MIHáLY UTCA</t>
  </si>
  <si>
    <t>8635 Ordacsehi, Dózsa György UTCA</t>
  </si>
  <si>
    <t>8635 Ordacsehi, MéLYDűLő UTCA</t>
  </si>
  <si>
    <t>8635 Ordacsehi, Akácfa UTCA</t>
  </si>
  <si>
    <t>8635 Ordacsehi, TIKEGYI UTCA</t>
  </si>
  <si>
    <t>8635 Ordacsehi, Fő UTCA</t>
  </si>
  <si>
    <t>8635 Ordacsehi, KÜKERESZTI UTCA</t>
  </si>
  <si>
    <t>8635 Ordacsehi, Farkasháti UTCA</t>
  </si>
  <si>
    <t>8635 Ordacsehi, Balaton UTCA</t>
  </si>
  <si>
    <t>8635 Ordacsehi, Kossuth Lajos UTCA</t>
  </si>
  <si>
    <t>8635 Ordacsehi, Csehivölgyi UTCA</t>
  </si>
  <si>
    <t>8635 Ordacsehi, Szabadság TÉR</t>
  </si>
  <si>
    <t>8635 Ordacsehi, KOSSUTH</t>
  </si>
  <si>
    <t>8635 Ordacsehi, Széchenyi UTCA</t>
  </si>
  <si>
    <t>8635 Ordacsehi, PETÖFI</t>
  </si>
  <si>
    <t>8635 Ordacsehi, Fő</t>
  </si>
  <si>
    <t>8635 ORDACSEHI, FŐ UTCA 52.</t>
  </si>
  <si>
    <t>00005 - TERMŐFÖLD</t>
  </si>
  <si>
    <t>00001 - MŰVELÉS ALÁ NEM TARTOZÓ BEÉPÍTETLEN FÖLDTERÜLET</t>
  </si>
  <si>
    <t>00003 - ZÖLDTERÜLET</t>
  </si>
  <si>
    <t>00004 - TEMETŐ</t>
  </si>
  <si>
    <t>21125 - KÜLTERÜLETI KÖZUTAK</t>
  </si>
  <si>
    <t>21100 - UTAK</t>
  </si>
  <si>
    <t>22124 - VÍZTÁROLÓK</t>
  </si>
  <si>
    <t>00002 - VIZEK, KÖZCÉLÚ VÍZILÉTESÍTMÉNYEK TERÜLETEI</t>
  </si>
  <si>
    <t>21124 - BELTERÜLETI KISZOLGÁLÓ ÉS LAKÓUTAK</t>
  </si>
  <si>
    <t>21123 - BELTERÜLETI GYÜJTŐUTAK</t>
  </si>
  <si>
    <t>21127 - GYALOGUTAK ÉS JÁRDÁK</t>
  </si>
  <si>
    <t>12743 - BUSZMEGÁLLÓK</t>
  </si>
  <si>
    <t>21000 - KÖZLEKEDÉSI INFRASTRUKTÚRA</t>
  </si>
  <si>
    <t>12645 - HÁZIORVOSI RENDELŐ</t>
  </si>
  <si>
    <t>12633 - ÁLTALÁNOS ISKOLA</t>
  </si>
  <si>
    <t>24111 - SZABADTÉRI SPORTPÁLYÁK (PL. LABDARÚGÁS RÉSZÉRE, AUTÓ- VAGY KERÉKPÁR</t>
  </si>
  <si>
    <t>22110 - TÁVOLSÁGI KŐOLAJ- ÉS FÖLDGÁZVEZETÉKEK</t>
  </si>
  <si>
    <t>22231 - CSATORNAHÁLÓZATOK</t>
  </si>
  <si>
    <t>12611 - MŰVELŐDÉSI OTTHON, HÁZ, SZABADIDŐ KÖZPONT, KÖZÖSSÉGI HÁZ, IFJÚSÁGI H</t>
  </si>
  <si>
    <t>12201 - POLGÁRMESTERI HIVATALOK, KÖRJEGYZŐSÉGEK ÉPÜLETEI</t>
  </si>
  <si>
    <t>468/3</t>
  </si>
  <si>
    <t>JAHN-EPRES Kert Kft.</t>
  </si>
  <si>
    <t>Ordacsehi Község Önkormányzatának  és költségvetési szevének maradványa</t>
  </si>
  <si>
    <t>Mindösszesen:</t>
  </si>
  <si>
    <t>Forgalomképtelen</t>
  </si>
  <si>
    <t>Korlátozottan forgalomképes</t>
  </si>
  <si>
    <t>Forgalomképes</t>
  </si>
  <si>
    <t>3.1.számú melléklet az  .../2022(……...) önkormányzati rendelethez</t>
  </si>
  <si>
    <t>4.1. számú melléklet az  .../2022(……...) önkormányzati rendelethez</t>
  </si>
  <si>
    <t>5.1.számú melléklet az  .../2022(……...) önkormányzati rendelethez</t>
  </si>
  <si>
    <t>5.4 számú melléklet az  .../2022(……...) önkormányzati rendelethez</t>
  </si>
  <si>
    <t>11. számú melléklet az .../2022. (….)  önkormányzati rendelethez</t>
  </si>
  <si>
    <t>ebből: Európai Unió         (K512)</t>
  </si>
  <si>
    <t xml:space="preserve">ebből: háztartások       (K512)            </t>
  </si>
  <si>
    <t>ebből:önkormányzati többségi tulajdonú nem pénzügyi vállalkozások       (K512)</t>
  </si>
  <si>
    <t>D/II/3 Költésgvetési évet követően esedékes követelések közhatalmi bevételekre (=D/II/3a+…..D/II/3f)</t>
  </si>
  <si>
    <t>D/II/3d - ebből : költségevetésio évet követően esedékes követelések vagyoni típusú adókra</t>
  </si>
  <si>
    <t>D/II/3e - ebből: költségevetési évet követően esedékes követelések termékek és szolgáltatások adóira</t>
  </si>
  <si>
    <t>D/II Költségvetési évet követően esedékes követelések (=D/I/I+…+D/I/8</t>
  </si>
  <si>
    <t>E/I/2 Előzetesen felszámított levonható általános forgalmi adó</t>
  </si>
  <si>
    <t>Fizetendő kamatok és kamat jellegű ráfordítások</t>
  </si>
  <si>
    <t xml:space="preserve">Közvetett támogatások     2022. év                </t>
  </si>
  <si>
    <t>Előirányzat Eredeti 2023.</t>
  </si>
  <si>
    <t>Előirányzat Eredeti 2024.</t>
  </si>
  <si>
    <t>2980/2</t>
  </si>
  <si>
    <t>180/8</t>
  </si>
  <si>
    <t>177/5</t>
  </si>
  <si>
    <t>Euro-Profil KFT.</t>
  </si>
  <si>
    <t>E.ON Energiamegoldások Kft</t>
  </si>
  <si>
    <t>Közvilágítás korszerűsítése</t>
  </si>
  <si>
    <t>Egyéb tárgyi eszközök beszerzése</t>
  </si>
  <si>
    <t>Nemzetgazdasági szempontból kiemelt jelentőségű törzsvagyon</t>
  </si>
  <si>
    <t>Adósságot keletkeztető ügylet és annak értéke</t>
  </si>
  <si>
    <t>Magyarország gazdasági stabilitásáról szóló 2011. évi CXCIV. törvény 3. §-a alapján</t>
  </si>
  <si>
    <t>ÜGYLET TÍPUSA</t>
  </si>
  <si>
    <t>ÜGYLET</t>
  </si>
  <si>
    <t>DÁTUM</t>
  </si>
  <si>
    <t>NÉVÉRTÉK</t>
  </si>
  <si>
    <t>ELLENÉRTÉK</t>
  </si>
  <si>
    <t>a) hitel, kölcsön felvétele, átvállalása a folyósítás, átvállalás napjától a végtörlesztés napjáig, és annak aktuális tőketartozása,</t>
  </si>
  <si>
    <r>
      <t>b)</t>
    </r>
    <r>
      <rPr>
        <sz val="10"/>
        <rFont val="Arial"/>
        <family val="2"/>
        <charset val="238"/>
      </rPr>
      <t xml:space="preserve"> a számvitelről szóló törvény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</si>
  <si>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0"/>
        <rFont val="Arial"/>
        <family val="2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</si>
  <si>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0"/>
        <rFont val="Arial"/>
        <family val="2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</si>
  <si>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rFont val="Arial"/>
        <family val="2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</si>
  <si>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0"/>
        <rFont val="Arial"/>
        <family val="2"/>
        <charset val="238"/>
      </rPr>
      <t xml:space="preserve"> a szerződésben kapott, legalább háromszázhatvanöt nap időtartamú halasztott fizetés, részletfizetés, és a még ki nem fizetett ellenérték,</t>
    </r>
  </si>
  <si>
    <r>
      <rPr>
        <i/>
        <sz val="10"/>
        <rFont val="Arial"/>
        <family val="2"/>
        <charset val="238"/>
      </rPr>
      <t>g)</t>
    </r>
    <r>
      <rPr>
        <sz val="10"/>
        <rFont val="Arial"/>
        <family val="2"/>
        <charset val="238"/>
      </rPr>
      <t xml:space="preserve"> hitelintézetek által, származékos műveletek különbözeteként az Államadósság Kezelő Központ Zrt.-nél  elhelyezett fedezeti betétek, és azok összege</t>
    </r>
  </si>
  <si>
    <t>Adósság állomány lejárat szerinti bontásban</t>
  </si>
  <si>
    <t>Hitelszerződés megnevezése</t>
  </si>
  <si>
    <t>Összege</t>
  </si>
  <si>
    <t>Lejárat dátuma</t>
  </si>
  <si>
    <t>Tárgyévi törlesztés</t>
  </si>
  <si>
    <t>Állomány a tárgyév végén</t>
  </si>
  <si>
    <t>Az Önkormányzat adósság állománnyal nem rendelkezik.</t>
  </si>
  <si>
    <t>Gazdálkodó szervezet megnevezése</t>
  </si>
  <si>
    <t>Oszlop1</t>
  </si>
  <si>
    <t>Részesedés mértéke %</t>
  </si>
  <si>
    <t>Részesedés névértéke</t>
  </si>
  <si>
    <t>Működésből származó kötelezettségek összege</t>
  </si>
  <si>
    <t>ÖSSZESEN:</t>
  </si>
  <si>
    <t>Ordacsehi Községi Önkormányzat tulajdonában álló gazdálkodó szervezetek működéséből származó kötelezettségek és részesedések alakulása 2022. évben</t>
  </si>
  <si>
    <t>1.számú melléklet az .../2024(……...) önkormányzati rendelethez</t>
  </si>
  <si>
    <t xml:space="preserve">2.  melléklet a ../2024. (……….)  önkormányzati rendelethez       </t>
  </si>
  <si>
    <t>3.számú melléklet az  .../2024(……...) önkormányzati rendelethez</t>
  </si>
  <si>
    <t>4. számú melléklet az  .../2024(……...) önkormányzati rendelethez</t>
  </si>
  <si>
    <t>5.számú melléklet az  .../2024(……...) önkormányzati rendelethez</t>
  </si>
  <si>
    <t>5.3számú melléklet az  .../2024(……...) önkormányzati rendelethez</t>
  </si>
  <si>
    <t>6.számú melléklet az  .../2024(……...) önkormányzati rendelethez</t>
  </si>
  <si>
    <t>7.számú melléklet az  .../2024(……...) önkormányzati rendelethez</t>
  </si>
  <si>
    <t>8.számú melléklet az .../2024(……...) önkormányzati rendelethez</t>
  </si>
  <si>
    <t>9.számú melléklet az  .../2024(……...) önkormányzati rendelethez</t>
  </si>
  <si>
    <t>10.számú melléklet az  .../2024(……...) önkormányzati rendelethez</t>
  </si>
  <si>
    <t>11.számú melléklet az  .../2024(……...) önkormányzati rendelethez</t>
  </si>
  <si>
    <t>12.számú melléklet az  .../2024(……...) önkormányzati rendelethez</t>
  </si>
  <si>
    <t>13.számú melléklet az .../2024(……...) önkormányzati rendelethez</t>
  </si>
  <si>
    <t>14.számú melléklet az .../2024(……...) önkormányzati rendelethez</t>
  </si>
  <si>
    <t>15.számú melléklet az  .../2024(……...) önkormányzati rendelethez</t>
  </si>
  <si>
    <t>16.számú melléklet az  .../2024(……...) önkormányzati rendelethez</t>
  </si>
  <si>
    <t>17.számú melléklet az  .../2024(……...) önkormányzati rendelethez</t>
  </si>
  <si>
    <t>18.számú melléklet az .../2024(……...) önkormányzati rendelethez</t>
  </si>
  <si>
    <t>20.számú melléklet az .../2024(……...) önkormányzati rendelethez</t>
  </si>
  <si>
    <t xml:space="preserve">Előirányzat Eredeti </t>
  </si>
  <si>
    <t>Gázenergia  (K3312)</t>
  </si>
  <si>
    <t>Villamosenergia  (K3311)</t>
  </si>
  <si>
    <t>Víz- és csatornadíjak  (K3314)</t>
  </si>
  <si>
    <t>Egyéb működési célú támogatások államháztartáson kívülre (=182+…+192)     (K51)</t>
  </si>
  <si>
    <t xml:space="preserve">ebből: nonprofit gazdasági társaságok        (K511)  Ügyelet, fogorvos,háziorvos,tűzoltóság           </t>
  </si>
  <si>
    <t xml:space="preserve">ebből: háztartások        (K511)            </t>
  </si>
  <si>
    <t>ebből: egyéb külföldiek       (K512)</t>
  </si>
  <si>
    <t>2023. évi létszám</t>
  </si>
  <si>
    <t>TOP Plusz</t>
  </si>
  <si>
    <t>C/III/2 Kincstárban vezetett forintszámlák</t>
  </si>
  <si>
    <t>499/1//</t>
  </si>
  <si>
    <t>Országos közút</t>
  </si>
  <si>
    <t>102/2//</t>
  </si>
  <si>
    <t>8635 Ordacsehi, Kossuth Lajos utca</t>
  </si>
  <si>
    <t>8635 Ordacsehi, Szabadság tér</t>
  </si>
  <si>
    <t>Előirányzat Eredeti 2025.</t>
  </si>
  <si>
    <t>211005046586</t>
  </si>
  <si>
    <t>211005046578</t>
  </si>
  <si>
    <t>0514942070</t>
  </si>
  <si>
    <t>WSCSA9323945</t>
  </si>
  <si>
    <t>210530736228</t>
  </si>
  <si>
    <t>Audax Renewables Kft</t>
  </si>
  <si>
    <t>2023-12-20</t>
  </si>
  <si>
    <t>2023-12-31</t>
  </si>
  <si>
    <t>2024-01-15</t>
  </si>
  <si>
    <t>2024-01-22</t>
  </si>
  <si>
    <t>4020/1</t>
  </si>
  <si>
    <t>4077/1</t>
  </si>
  <si>
    <t>4485/1</t>
  </si>
  <si>
    <t>800199047962</t>
  </si>
  <si>
    <t>211005046579</t>
  </si>
  <si>
    <t>211005046577</t>
  </si>
  <si>
    <t>211005046580</t>
  </si>
  <si>
    <t>211005046581</t>
  </si>
  <si>
    <t>211005046582</t>
  </si>
  <si>
    <t>211005046583</t>
  </si>
  <si>
    <t>211005046584</t>
  </si>
  <si>
    <t>211005046585</t>
  </si>
  <si>
    <t>211005046587</t>
  </si>
  <si>
    <t>211005046588</t>
  </si>
  <si>
    <t>1075867VE1823</t>
  </si>
  <si>
    <t>1075870VE1823</t>
  </si>
  <si>
    <t>101216797889</t>
  </si>
  <si>
    <t>5000461294</t>
  </si>
  <si>
    <t>4550/2024/1</t>
  </si>
  <si>
    <t>2023-156</t>
  </si>
  <si>
    <t>2023/00047.</t>
  </si>
  <si>
    <t>800199048001</t>
  </si>
  <si>
    <t>VPT-2024-21</t>
  </si>
  <si>
    <t>WSCSA9323947</t>
  </si>
  <si>
    <t>2023/01437</t>
  </si>
  <si>
    <t>24101283</t>
  </si>
  <si>
    <t>23/000041</t>
  </si>
  <si>
    <t>4537/2024/1</t>
  </si>
  <si>
    <t>210530736144</t>
  </si>
  <si>
    <t>49845VE1824</t>
  </si>
  <si>
    <t>49848VE1824</t>
  </si>
  <si>
    <t>694ME1824</t>
  </si>
  <si>
    <t>695ME1824</t>
  </si>
  <si>
    <t>Szőlősgyörök Község Önkormányzata</t>
  </si>
  <si>
    <t>HG-Autó 2013 Kft</t>
  </si>
  <si>
    <t>Vargáné Polai Terézia e.v.</t>
  </si>
  <si>
    <t>ABACUS Számításrechnikia Kft</t>
  </si>
  <si>
    <t>Szalai Építész Iroda Kft</t>
  </si>
  <si>
    <t>2023-11-22</t>
  </si>
  <si>
    <t>2023-12-27</t>
  </si>
  <si>
    <t>2024-01-03</t>
  </si>
  <si>
    <t>2024-01-08</t>
  </si>
  <si>
    <t>2024-01-11</t>
  </si>
  <si>
    <t>2024-01-18</t>
  </si>
  <si>
    <t>2024-01-19</t>
  </si>
  <si>
    <t>2024-01-25</t>
  </si>
  <si>
    <t>175/7-176/7</t>
  </si>
  <si>
    <t>HIPA</t>
  </si>
  <si>
    <t>Vagyoni típusú adók</t>
  </si>
  <si>
    <t>Immat javak Könyvtár kiviteli terv és HMKE kiépíés terve</t>
  </si>
  <si>
    <t>Ordacsehi Község Önkormányzatának  2023. évének zárszámadási rendelete</t>
  </si>
  <si>
    <t>KS-398853S-2021/15</t>
  </si>
  <si>
    <t>KS-398853S-2023/2</t>
  </si>
  <si>
    <t>KS-398853S-2023/4</t>
  </si>
  <si>
    <t>KS-398853S-2023/15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</si>
</sst>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 &quot;_F_t_-;_-@_-"/>
    <numFmt numFmtId="165" formatCode="_-* #,##0_-;\-* #,##0_-;_-* &quot;-&quot;??_-;_-@_-"/>
    <numFmt numFmtId="166" formatCode="_-* #,##0.00_-;\-* #,##0.00_-;_-* &quot;-&quot;??_-;_-@_-"/>
    <numFmt numFmtId="167" formatCode="_-* #,##0.00\ _F_t_-;\-* #,##0.00\ _F_t_-;_-* &quot;- &quot;_F_t_-;_-@_-"/>
    <numFmt numFmtId="168" formatCode="0.000"/>
    <numFmt numFmtId="169" formatCode="_-* #,##0\ _F_t_-;\-* #,##0\ _F_t_-;_-* &quot;-&quot;??\ _F_t_-;_-@_-"/>
    <numFmt numFmtId="170" formatCode="0.000%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0"/>
      <name val="MS Sans Serif"/>
      <charset val="238"/>
    </font>
    <font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u/>
      <sz val="10"/>
      <color theme="10"/>
      <name val="Arial CE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rgb="FF0000FF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b/>
      <sz val="11"/>
      <color rgb="FF800000"/>
      <name val="Times New Roman"/>
      <family val="1"/>
      <charset val="238"/>
    </font>
    <font>
      <sz val="8"/>
      <color rgb="FF800000"/>
      <name val="Times New Roman"/>
      <family val="1"/>
      <charset val="238"/>
    </font>
    <font>
      <b/>
      <sz val="8"/>
      <color rgb="FF800000"/>
      <name val="Times New Roman"/>
      <family val="1"/>
      <charset val="238"/>
    </font>
    <font>
      <sz val="10"/>
      <color rgb="FF800000"/>
      <name val="Arial"/>
      <family val="2"/>
      <charset val="238"/>
    </font>
    <font>
      <sz val="11"/>
      <color rgb="FF800000"/>
      <name val="Times New Roman"/>
      <family val="1"/>
      <charset val="238"/>
    </font>
    <font>
      <sz val="10"/>
      <color rgb="FF0000FF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rgb="FF8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FF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indexed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0"/>
      <color indexed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CC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B4C6E7"/>
        <bgColor indexed="41"/>
      </patternFill>
    </fill>
    <fill>
      <patternFill patternType="solid">
        <fgColor rgb="FFB4C6E7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16" fillId="0" borderId="0"/>
    <xf numFmtId="166" fontId="17" fillId="0" borderId="0" applyFont="0" applyFill="0" applyBorder="0" applyAlignment="0" applyProtection="0"/>
    <xf numFmtId="0" fontId="2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>
      <alignment vertical="top"/>
    </xf>
    <xf numFmtId="0" fontId="19" fillId="0" borderId="0" applyNumberFormat="0" applyFill="0" applyBorder="0" applyAlignment="0" applyProtection="0"/>
    <xf numFmtId="0" fontId="18" fillId="0" borderId="0">
      <alignment vertical="top"/>
    </xf>
    <xf numFmtId="0" fontId="15" fillId="0" borderId="0"/>
    <xf numFmtId="0" fontId="15" fillId="0" borderId="0"/>
    <xf numFmtId="0" fontId="2" fillId="0" borderId="0"/>
    <xf numFmtId="0" fontId="2" fillId="0" borderId="0"/>
  </cellStyleXfs>
  <cellXfs count="594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  <xf numFmtId="0" fontId="12" fillId="0" borderId="0" xfId="0" applyFont="1" applyFill="1" applyBorder="1"/>
    <xf numFmtId="0" fontId="12" fillId="0" borderId="0" xfId="0" applyFont="1"/>
    <xf numFmtId="0" fontId="9" fillId="0" borderId="0" xfId="0" applyFont="1" applyBorder="1"/>
    <xf numFmtId="2" fontId="9" fillId="0" borderId="0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2" xfId="0" applyFont="1" applyBorder="1"/>
    <xf numFmtId="3" fontId="6" fillId="0" borderId="2" xfId="0" applyNumberFormat="1" applyFont="1" applyBorder="1"/>
    <xf numFmtId="2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Border="1"/>
    <xf numFmtId="3" fontId="6" fillId="0" borderId="0" xfId="0" applyNumberFormat="1" applyFont="1"/>
    <xf numFmtId="0" fontId="5" fillId="0" borderId="2" xfId="0" applyFont="1" applyBorder="1"/>
    <xf numFmtId="0" fontId="4" fillId="5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0" xfId="3" applyFont="1"/>
    <xf numFmtId="0" fontId="22" fillId="0" borderId="0" xfId="3" applyFont="1" applyAlignment="1">
      <alignment vertical="center" wrapText="1"/>
    </xf>
    <xf numFmtId="0" fontId="23" fillId="0" borderId="0" xfId="13" applyFont="1" applyAlignment="1">
      <alignment vertic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24" xfId="2" applyFont="1" applyBorder="1" applyAlignment="1">
      <alignment horizontal="center" vertical="center"/>
    </xf>
    <xf numFmtId="0" fontId="4" fillId="0" borderId="24" xfId="2" applyFont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4" fontId="4" fillId="0" borderId="24" xfId="2" applyNumberFormat="1" applyFont="1" applyBorder="1" applyAlignment="1">
      <alignment vertical="center"/>
    </xf>
    <xf numFmtId="164" fontId="5" fillId="0" borderId="24" xfId="2" applyNumberFormat="1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164" fontId="5" fillId="5" borderId="1" xfId="2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Fill="1" applyBorder="1" applyAlignment="1">
      <alignment vertical="center"/>
    </xf>
    <xf numFmtId="164" fontId="4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4" fillId="0" borderId="0" xfId="4" applyFont="1"/>
    <xf numFmtId="0" fontId="11" fillId="0" borderId="2" xfId="0" applyFont="1" applyBorder="1"/>
    <xf numFmtId="0" fontId="20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14" fillId="5" borderId="28" xfId="0" applyFont="1" applyFill="1" applyBorder="1"/>
    <xf numFmtId="0" fontId="14" fillId="5" borderId="23" xfId="0" applyFont="1" applyFill="1" applyBorder="1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horizontal="right" vertical="center"/>
    </xf>
    <xf numFmtId="0" fontId="3" fillId="0" borderId="0" xfId="0" applyFont="1" applyAlignment="1"/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1" fontId="0" fillId="0" borderId="2" xfId="0" applyNumberForma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31" fillId="0" borderId="2" xfId="0" applyNumberFormat="1" applyFont="1" applyBorder="1"/>
    <xf numFmtId="3" fontId="2" fillId="0" borderId="23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30" fillId="0" borderId="19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8" fillId="0" borderId="0" xfId="0" applyNumberFormat="1" applyFont="1"/>
    <xf numFmtId="3" fontId="28" fillId="0" borderId="2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left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left" vertical="center" wrapText="1"/>
    </xf>
    <xf numFmtId="3" fontId="0" fillId="0" borderId="2" xfId="0" applyNumberFormat="1" applyBorder="1" applyAlignment="1">
      <alignment vertical="center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1" fillId="0" borderId="2" xfId="0" applyNumberFormat="1" applyFont="1" applyBorder="1" applyAlignment="1">
      <alignment horizontal="right" vertical="center"/>
    </xf>
    <xf numFmtId="3" fontId="31" fillId="0" borderId="2" xfId="0" applyNumberFormat="1" applyFont="1" applyBorder="1" applyAlignment="1">
      <alignment vertical="center"/>
    </xf>
    <xf numFmtId="3" fontId="32" fillId="0" borderId="2" xfId="0" applyNumberFormat="1" applyFont="1" applyBorder="1"/>
    <xf numFmtId="164" fontId="2" fillId="0" borderId="2" xfId="0" applyNumberFormat="1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28" fillId="0" borderId="2" xfId="0" applyNumberFormat="1" applyFont="1" applyBorder="1" applyAlignment="1">
      <alignment vertical="center" wrapText="1"/>
    </xf>
    <xf numFmtId="164" fontId="28" fillId="4" borderId="2" xfId="0" applyNumberFormat="1" applyFont="1" applyFill="1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17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3" fontId="3" fillId="10" borderId="19" xfId="0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/>
    <xf numFmtId="3" fontId="7" fillId="2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3" fontId="26" fillId="0" borderId="2" xfId="0" applyNumberFormat="1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3" fontId="27" fillId="0" borderId="2" xfId="0" applyNumberFormat="1" applyFont="1" applyFill="1" applyBorder="1" applyAlignment="1">
      <alignment vertical="center" wrapText="1"/>
    </xf>
    <xf numFmtId="3" fontId="26" fillId="7" borderId="2" xfId="0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2" fillId="7" borderId="2" xfId="0" applyNumberFormat="1" applyFont="1" applyFill="1" applyBorder="1" applyAlignment="1">
      <alignment vertical="center" wrapText="1"/>
    </xf>
    <xf numFmtId="3" fontId="2" fillId="7" borderId="2" xfId="0" applyNumberFormat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top" wrapText="1"/>
    </xf>
    <xf numFmtId="3" fontId="33" fillId="0" borderId="0" xfId="0" applyNumberFormat="1" applyFont="1" applyBorder="1"/>
    <xf numFmtId="3" fontId="26" fillId="10" borderId="19" xfId="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3" fontId="26" fillId="0" borderId="2" xfId="0" applyNumberFormat="1" applyFont="1" applyBorder="1"/>
    <xf numFmtId="3" fontId="35" fillId="0" borderId="2" xfId="0" applyNumberFormat="1" applyFont="1" applyBorder="1" applyAlignment="1">
      <alignment horizontal="left"/>
    </xf>
    <xf numFmtId="3" fontId="35" fillId="0" borderId="2" xfId="0" applyNumberFormat="1" applyFont="1" applyBorder="1"/>
    <xf numFmtId="3" fontId="35" fillId="0" borderId="0" xfId="0" applyNumberFormat="1" applyFont="1" applyBorder="1"/>
    <xf numFmtId="3" fontId="35" fillId="0" borderId="0" xfId="0" applyNumberFormat="1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6" fillId="0" borderId="0" xfId="0" applyFont="1"/>
    <xf numFmtId="0" fontId="37" fillId="0" borderId="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right"/>
    </xf>
    <xf numFmtId="0" fontId="38" fillId="2" borderId="2" xfId="0" applyFont="1" applyFill="1" applyBorder="1" applyAlignment="1">
      <alignment horizontal="center" vertical="top" wrapText="1"/>
    </xf>
    <xf numFmtId="0" fontId="2" fillId="0" borderId="2" xfId="16" applyFont="1" applyBorder="1" applyAlignment="1">
      <alignment horizontal="center" vertical="center" wrapText="1"/>
    </xf>
    <xf numFmtId="0" fontId="2" fillId="0" borderId="2" xfId="16" applyFont="1" applyBorder="1" applyAlignment="1">
      <alignment horizontal="left" vertical="center" wrapText="1"/>
    </xf>
    <xf numFmtId="3" fontId="2" fillId="0" borderId="2" xfId="16" applyNumberFormat="1" applyFont="1" applyBorder="1" applyAlignment="1">
      <alignment horizontal="right" vertical="center" wrapText="1"/>
    </xf>
    <xf numFmtId="0" fontId="3" fillId="0" borderId="2" xfId="16" applyFont="1" applyBorder="1" applyAlignment="1">
      <alignment horizontal="center" vertical="center" wrapText="1"/>
    </xf>
    <xf numFmtId="0" fontId="3" fillId="0" borderId="2" xfId="16" applyFont="1" applyBorder="1" applyAlignment="1">
      <alignment horizontal="left" vertical="center" wrapText="1"/>
    </xf>
    <xf numFmtId="3" fontId="3" fillId="0" borderId="2" xfId="16" applyNumberFormat="1" applyFont="1" applyBorder="1" applyAlignment="1">
      <alignment horizontal="right" vertical="center" wrapText="1"/>
    </xf>
    <xf numFmtId="14" fontId="36" fillId="0" borderId="2" xfId="0" applyNumberFormat="1" applyFont="1" applyBorder="1"/>
    <xf numFmtId="0" fontId="36" fillId="0" borderId="2" xfId="0" applyFont="1" applyBorder="1"/>
    <xf numFmtId="3" fontId="3" fillId="0" borderId="0" xfId="0" applyNumberFormat="1" applyFont="1" applyAlignment="1">
      <alignment horizontal="right" vertical="top" wrapText="1"/>
    </xf>
    <xf numFmtId="3" fontId="36" fillId="0" borderId="2" xfId="0" applyNumberFormat="1" applyFont="1" applyBorder="1"/>
    <xf numFmtId="3" fontId="3" fillId="0" borderId="2" xfId="0" applyNumberFormat="1" applyFont="1" applyBorder="1"/>
    <xf numFmtId="164" fontId="27" fillId="0" borderId="2" xfId="0" applyNumberFormat="1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164" fontId="29" fillId="0" borderId="2" xfId="0" applyNumberFormat="1" applyFont="1" applyFill="1" applyBorder="1" applyAlignment="1">
      <alignment vertical="center" wrapText="1"/>
    </xf>
    <xf numFmtId="164" fontId="29" fillId="0" borderId="2" xfId="0" applyNumberFormat="1" applyFont="1" applyBorder="1" applyAlignment="1">
      <alignment vertical="center" wrapText="1"/>
    </xf>
    <xf numFmtId="164" fontId="29" fillId="3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3" fontId="41" fillId="5" borderId="2" xfId="0" applyNumberFormat="1" applyFont="1" applyFill="1" applyBorder="1" applyAlignment="1">
      <alignment horizontal="center" vertical="center" wrapText="1"/>
    </xf>
    <xf numFmtId="3" fontId="41" fillId="2" borderId="17" xfId="0" applyNumberFormat="1" applyFont="1" applyFill="1" applyBorder="1" applyAlignment="1">
      <alignment horizontal="center" vertical="center" wrapText="1"/>
    </xf>
    <xf numFmtId="3" fontId="28" fillId="0" borderId="19" xfId="0" applyNumberFormat="1" applyFont="1" applyBorder="1" applyAlignment="1">
      <alignment horizontal="right" vertical="center" wrapText="1"/>
    </xf>
    <xf numFmtId="3" fontId="28" fillId="0" borderId="2" xfId="0" applyNumberFormat="1" applyFont="1" applyBorder="1" applyAlignment="1">
      <alignment vertical="center"/>
    </xf>
    <xf numFmtId="3" fontId="42" fillId="0" borderId="0" xfId="0" applyNumberFormat="1" applyFont="1"/>
    <xf numFmtId="3" fontId="28" fillId="0" borderId="2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3" fontId="28" fillId="0" borderId="2" xfId="0" applyNumberFormat="1" applyFont="1" applyBorder="1" applyAlignment="1">
      <alignment horizontal="right" vertical="center" wrapText="1"/>
    </xf>
    <xf numFmtId="3" fontId="43" fillId="0" borderId="0" xfId="0" applyNumberFormat="1" applyFont="1"/>
    <xf numFmtId="3" fontId="3" fillId="0" borderId="2" xfId="0" applyNumberFormat="1" applyFont="1" applyFill="1" applyBorder="1" applyAlignment="1">
      <alignment horizontal="center" vertical="center" wrapText="1"/>
    </xf>
    <xf numFmtId="3" fontId="44" fillId="0" borderId="0" xfId="0" applyNumberFormat="1" applyFont="1"/>
    <xf numFmtId="3" fontId="45" fillId="0" borderId="2" xfId="0" applyNumberFormat="1" applyFont="1" applyBorder="1"/>
    <xf numFmtId="3" fontId="46" fillId="0" borderId="0" xfId="0" applyNumberFormat="1" applyFont="1"/>
    <xf numFmtId="3" fontId="28" fillId="0" borderId="2" xfId="0" applyNumberFormat="1" applyFont="1" applyBorder="1"/>
    <xf numFmtId="3" fontId="47" fillId="10" borderId="19" xfId="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vertical="center" wrapText="1"/>
    </xf>
    <xf numFmtId="3" fontId="2" fillId="10" borderId="19" xfId="0" applyNumberFormat="1" applyFont="1" applyFill="1" applyBorder="1" applyAlignment="1">
      <alignment vertical="center" wrapText="1"/>
    </xf>
    <xf numFmtId="3" fontId="21" fillId="0" borderId="0" xfId="0" applyNumberFormat="1" applyFont="1" applyAlignment="1">
      <alignment vertical="center"/>
    </xf>
    <xf numFmtId="3" fontId="40" fillId="0" borderId="2" xfId="0" applyNumberFormat="1" applyFont="1" applyBorder="1"/>
    <xf numFmtId="3" fontId="32" fillId="0" borderId="2" xfId="0" applyNumberFormat="1" applyFont="1" applyBorder="1" applyAlignment="1">
      <alignment vertical="center"/>
    </xf>
    <xf numFmtId="3" fontId="34" fillId="0" borderId="0" xfId="0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5" fillId="0" borderId="27" xfId="0" applyFont="1" applyBorder="1" applyAlignment="1">
      <alignment horizontal="center" vertical="top" wrapText="1"/>
    </xf>
    <xf numFmtId="0" fontId="31" fillId="5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vertical="center"/>
    </xf>
    <xf numFmtId="164" fontId="36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64" fontId="28" fillId="0" borderId="2" xfId="0" applyNumberFormat="1" applyFont="1" applyFill="1" applyBorder="1" applyAlignment="1">
      <alignment vertical="center" wrapText="1"/>
    </xf>
    <xf numFmtId="0" fontId="46" fillId="0" borderId="0" xfId="0" applyFont="1"/>
    <xf numFmtId="164" fontId="39" fillId="0" borderId="2" xfId="0" applyNumberFormat="1" applyFont="1" applyFill="1" applyBorder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6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31" fillId="0" borderId="0" xfId="0" applyFont="1"/>
    <xf numFmtId="0" fontId="32" fillId="0" borderId="0" xfId="0" applyFont="1"/>
    <xf numFmtId="3" fontId="26" fillId="0" borderId="2" xfId="0" applyNumberFormat="1" applyFont="1" applyBorder="1" applyAlignment="1">
      <alignment horizontal="right" vertical="center" wrapText="1"/>
    </xf>
    <xf numFmtId="0" fontId="26" fillId="0" borderId="0" xfId="0" applyFont="1"/>
    <xf numFmtId="0" fontId="31" fillId="0" borderId="2" xfId="0" applyFont="1" applyBorder="1"/>
    <xf numFmtId="3" fontId="2" fillId="2" borderId="2" xfId="0" applyNumberFormat="1" applyFont="1" applyFill="1" applyBorder="1" applyAlignment="1">
      <alignment horizontal="right" vertical="center" wrapText="1"/>
    </xf>
    <xf numFmtId="3" fontId="31" fillId="0" borderId="0" xfId="0" applyNumberFormat="1" applyFont="1" applyAlignment="1">
      <alignment horizontal="right" vertical="center"/>
    </xf>
    <xf numFmtId="3" fontId="32" fillId="0" borderId="2" xfId="0" applyNumberFormat="1" applyFont="1" applyBorder="1" applyAlignment="1">
      <alignment horizontal="right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 wrapText="1"/>
    </xf>
    <xf numFmtId="3" fontId="26" fillId="0" borderId="2" xfId="0" applyNumberFormat="1" applyFont="1" applyBorder="1" applyAlignment="1">
      <alignment horizontal="right" vertical="center"/>
    </xf>
    <xf numFmtId="0" fontId="51" fillId="0" borderId="0" xfId="0" applyFont="1"/>
    <xf numFmtId="164" fontId="26" fillId="0" borderId="2" xfId="0" applyNumberFormat="1" applyFont="1" applyBorder="1" applyAlignment="1">
      <alignment vertical="center" wrapText="1"/>
    </xf>
    <xf numFmtId="0" fontId="21" fillId="0" borderId="0" xfId="0" applyFont="1"/>
    <xf numFmtId="0" fontId="42" fillId="0" borderId="0" xfId="0" applyFont="1"/>
    <xf numFmtId="0" fontId="50" fillId="0" borderId="0" xfId="0" applyFont="1"/>
    <xf numFmtId="0" fontId="0" fillId="0" borderId="2" xfId="0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left" vertical="center" wrapText="1"/>
    </xf>
    <xf numFmtId="164" fontId="26" fillId="12" borderId="2" xfId="0" applyNumberFormat="1" applyFont="1" applyFill="1" applyBorder="1" applyAlignment="1">
      <alignment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left" vertical="center" wrapText="1"/>
    </xf>
    <xf numFmtId="164" fontId="28" fillId="12" borderId="2" xfId="0" applyNumberFormat="1" applyFont="1" applyFill="1" applyBorder="1" applyAlignment="1">
      <alignment vertical="center" wrapText="1"/>
    </xf>
    <xf numFmtId="3" fontId="28" fillId="11" borderId="2" xfId="0" applyNumberFormat="1" applyFont="1" applyFill="1" applyBorder="1" applyAlignment="1">
      <alignment vertical="center" wrapText="1"/>
    </xf>
    <xf numFmtId="3" fontId="28" fillId="12" borderId="2" xfId="0" applyNumberFormat="1" applyFont="1" applyFill="1" applyBorder="1" applyAlignment="1">
      <alignment vertical="center"/>
    </xf>
    <xf numFmtId="3" fontId="42" fillId="12" borderId="0" xfId="0" applyNumberFormat="1" applyFont="1" applyFill="1" applyAlignment="1">
      <alignment vertical="center"/>
    </xf>
    <xf numFmtId="0" fontId="29" fillId="11" borderId="2" xfId="0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left" vertical="center" wrapText="1"/>
    </xf>
    <xf numFmtId="164" fontId="29" fillId="12" borderId="2" xfId="0" applyNumberFormat="1" applyFont="1" applyFill="1" applyBorder="1" applyAlignment="1">
      <alignment vertical="center" wrapText="1"/>
    </xf>
    <xf numFmtId="0" fontId="49" fillId="12" borderId="2" xfId="0" applyFont="1" applyFill="1" applyBorder="1"/>
    <xf numFmtId="164" fontId="49" fillId="12" borderId="2" xfId="0" applyNumberFormat="1" applyFont="1" applyFill="1" applyBorder="1"/>
    <xf numFmtId="49" fontId="4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horizontal="center" vertical="top" wrapText="1"/>
    </xf>
    <xf numFmtId="0" fontId="34" fillId="0" borderId="0" xfId="0" applyFont="1"/>
    <xf numFmtId="164" fontId="6" fillId="0" borderId="0" xfId="0" applyNumberFormat="1" applyFon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52" fillId="0" borderId="2" xfId="0" applyFont="1" applyBorder="1"/>
    <xf numFmtId="0" fontId="52" fillId="0" borderId="2" xfId="0" applyFont="1" applyBorder="1" applyAlignment="1">
      <alignment horizontal="center"/>
    </xf>
    <xf numFmtId="0" fontId="53" fillId="0" borderId="2" xfId="0" applyFont="1" applyBorder="1"/>
    <xf numFmtId="0" fontId="53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0" xfId="0" applyFont="1" applyBorder="1" applyAlignment="1"/>
    <xf numFmtId="0" fontId="35" fillId="0" borderId="0" xfId="0" applyFont="1"/>
    <xf numFmtId="0" fontId="0" fillId="0" borderId="2" xfId="0" applyBorder="1"/>
    <xf numFmtId="168" fontId="21" fillId="0" borderId="21" xfId="0" applyNumberFormat="1" applyFont="1" applyBorder="1" applyAlignment="1">
      <alignment horizontal="center"/>
    </xf>
    <xf numFmtId="168" fontId="14" fillId="5" borderId="23" xfId="0" applyNumberFormat="1" applyFont="1" applyFill="1" applyBorder="1"/>
    <xf numFmtId="168" fontId="4" fillId="0" borderId="0" xfId="4" applyNumberFormat="1" applyFont="1"/>
    <xf numFmtId="168" fontId="0" fillId="0" borderId="2" xfId="0" applyNumberFormat="1" applyFill="1" applyBorder="1"/>
    <xf numFmtId="168" fontId="11" fillId="0" borderId="2" xfId="0" applyNumberFormat="1" applyFont="1" applyBorder="1" applyAlignment="1">
      <alignment horizontal="center"/>
    </xf>
    <xf numFmtId="168" fontId="11" fillId="0" borderId="2" xfId="0" applyNumberFormat="1" applyFont="1" applyBorder="1"/>
    <xf numFmtId="168" fontId="6" fillId="0" borderId="0" xfId="0" applyNumberFormat="1" applyFont="1"/>
    <xf numFmtId="168" fontId="21" fillId="0" borderId="22" xfId="0" applyNumberFormat="1" applyFont="1" applyBorder="1" applyAlignment="1">
      <alignment horizontal="center"/>
    </xf>
    <xf numFmtId="168" fontId="14" fillId="5" borderId="25" xfId="0" applyNumberFormat="1" applyFont="1" applyFill="1" applyBorder="1"/>
    <xf numFmtId="168" fontId="0" fillId="0" borderId="2" xfId="0" applyNumberFormat="1" applyBorder="1"/>
    <xf numFmtId="0" fontId="54" fillId="0" borderId="2" xfId="0" applyFont="1" applyBorder="1"/>
    <xf numFmtId="168" fontId="54" fillId="0" borderId="2" xfId="0" applyNumberFormat="1" applyFont="1" applyBorder="1"/>
    <xf numFmtId="0" fontId="55" fillId="0" borderId="2" xfId="0" applyFont="1" applyBorder="1"/>
    <xf numFmtId="0" fontId="55" fillId="0" borderId="0" xfId="0" applyFont="1"/>
    <xf numFmtId="0" fontId="0" fillId="0" borderId="2" xfId="0" applyFont="1" applyBorder="1"/>
    <xf numFmtId="14" fontId="9" fillId="0" borderId="19" xfId="0" applyNumberFormat="1" applyFont="1" applyBorder="1"/>
    <xf numFmtId="3" fontId="11" fillId="5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/>
    <xf numFmtId="0" fontId="50" fillId="0" borderId="2" xfId="0" applyFont="1" applyBorder="1"/>
    <xf numFmtId="3" fontId="50" fillId="0" borderId="2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6" fillId="0" borderId="2" xfId="0" applyFont="1" applyBorder="1"/>
    <xf numFmtId="3" fontId="6" fillId="0" borderId="0" xfId="0" applyNumberFormat="1" applyFont="1" applyFill="1"/>
    <xf numFmtId="3" fontId="52" fillId="0" borderId="2" xfId="0" applyNumberFormat="1" applyFont="1" applyFill="1" applyBorder="1"/>
    <xf numFmtId="3" fontId="53" fillId="0" borderId="2" xfId="0" applyNumberFormat="1" applyFont="1" applyFill="1" applyBorder="1"/>
    <xf numFmtId="3" fontId="31" fillId="0" borderId="2" xfId="0" applyNumberFormat="1" applyFont="1" applyFill="1" applyBorder="1" applyAlignment="1">
      <alignment horizontal="center" vertical="center" wrapText="1"/>
    </xf>
    <xf numFmtId="0" fontId="52" fillId="0" borderId="2" xfId="0" applyFont="1" applyFill="1" applyBorder="1"/>
    <xf numFmtId="3" fontId="54" fillId="0" borderId="2" xfId="0" applyNumberFormat="1" applyFont="1" applyFill="1" applyBorder="1"/>
    <xf numFmtId="0" fontId="55" fillId="0" borderId="2" xfId="0" applyFont="1" applyBorder="1" applyAlignment="1">
      <alignment horizontal="center"/>
    </xf>
    <xf numFmtId="3" fontId="9" fillId="5" borderId="2" xfId="0" applyNumberFormat="1" applyFont="1" applyFill="1" applyBorder="1" applyAlignment="1">
      <alignment vertical="center" wrapText="1"/>
    </xf>
    <xf numFmtId="3" fontId="9" fillId="5" borderId="2" xfId="0" applyNumberFormat="1" applyFont="1" applyFill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0" fontId="3" fillId="0" borderId="2" xfId="0" applyFont="1" applyBorder="1" applyAlignment="1"/>
    <xf numFmtId="0" fontId="2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left" vertical="center" wrapText="1"/>
    </xf>
    <xf numFmtId="164" fontId="6" fillId="0" borderId="2" xfId="0" applyNumberFormat="1" applyFont="1" applyBorder="1"/>
    <xf numFmtId="164" fontId="0" fillId="0" borderId="0" xfId="0" applyNumberFormat="1"/>
    <xf numFmtId="164" fontId="6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0" fillId="0" borderId="2" xfId="0" applyNumberFormat="1" applyFont="1" applyBorder="1" applyAlignment="1">
      <alignment vertical="center" wrapText="1"/>
    </xf>
    <xf numFmtId="3" fontId="12" fillId="0" borderId="2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4" fillId="2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68" fontId="0" fillId="0" borderId="0" xfId="0" applyNumberFormat="1" applyBorder="1"/>
    <xf numFmtId="0" fontId="57" fillId="0" borderId="2" xfId="18" applyFont="1" applyBorder="1"/>
    <xf numFmtId="3" fontId="56" fillId="0" borderId="2" xfId="0" applyNumberFormat="1" applyFont="1" applyFill="1" applyBorder="1"/>
    <xf numFmtId="164" fontId="5" fillId="13" borderId="2" xfId="0" applyNumberFormat="1" applyFont="1" applyFill="1" applyBorder="1" applyAlignment="1">
      <alignment vertical="center" wrapText="1"/>
    </xf>
    <xf numFmtId="164" fontId="5" fillId="14" borderId="2" xfId="0" applyNumberFormat="1" applyFont="1" applyFill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3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0" fontId="2" fillId="0" borderId="0" xfId="3" applyFont="1" applyAlignment="1">
      <alignment vertical="center" wrapText="1"/>
    </xf>
    <xf numFmtId="0" fontId="58" fillId="0" borderId="0" xfId="3" applyFont="1" applyAlignment="1">
      <alignment vertical="center" wrapText="1"/>
    </xf>
    <xf numFmtId="0" fontId="59" fillId="0" borderId="0" xfId="13" applyFont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2" fillId="0" borderId="0" xfId="9" applyNumberFormat="1" applyFont="1" applyAlignment="1">
      <alignment horizontal="center" vertical="center"/>
    </xf>
    <xf numFmtId="169" fontId="2" fillId="0" borderId="0" xfId="8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169" fontId="2" fillId="0" borderId="0" xfId="8" applyNumberFormat="1" applyFont="1" applyAlignment="1">
      <alignment horizontal="center" vertical="center"/>
    </xf>
    <xf numFmtId="0" fontId="58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9" fontId="24" fillId="0" borderId="0" xfId="8" applyNumberFormat="1" applyFont="1" applyAlignment="1">
      <alignment vertical="center"/>
    </xf>
    <xf numFmtId="0" fontId="31" fillId="0" borderId="2" xfId="0" applyFont="1" applyBorder="1"/>
    <xf numFmtId="0" fontId="6" fillId="0" borderId="0" xfId="0" applyFont="1" applyAlignment="1">
      <alignment wrapText="1"/>
    </xf>
    <xf numFmtId="0" fontId="31" fillId="0" borderId="0" xfId="0" applyFont="1" applyAlignment="1">
      <alignment horizontal="right"/>
    </xf>
    <xf numFmtId="164" fontId="31" fillId="0" borderId="2" xfId="0" applyNumberFormat="1" applyFont="1" applyBorder="1" applyAlignment="1">
      <alignment vertical="center"/>
    </xf>
    <xf numFmtId="164" fontId="31" fillId="0" borderId="0" xfId="0" applyNumberFormat="1" applyFont="1"/>
    <xf numFmtId="0" fontId="32" fillId="5" borderId="2" xfId="0" applyFont="1" applyFill="1" applyBorder="1" applyAlignment="1">
      <alignment horizontal="center" vertical="center" wrapText="1"/>
    </xf>
    <xf numFmtId="0" fontId="31" fillId="0" borderId="0" xfId="0" applyFont="1" applyAlignment="1"/>
    <xf numFmtId="164" fontId="31" fillId="0" borderId="2" xfId="0" applyNumberFormat="1" applyFont="1" applyBorder="1" applyAlignment="1"/>
    <xf numFmtId="0" fontId="3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1" fillId="0" borderId="0" xfId="0" applyFont="1" applyAlignment="1">
      <alignment horizontal="left"/>
    </xf>
    <xf numFmtId="3" fontId="31" fillId="0" borderId="0" xfId="0" applyNumberFormat="1" applyFont="1"/>
    <xf numFmtId="3" fontId="31" fillId="0" borderId="0" xfId="0" applyNumberFormat="1" applyFont="1" applyAlignment="1"/>
    <xf numFmtId="0" fontId="31" fillId="0" borderId="26" xfId="0" applyFont="1" applyBorder="1" applyAlignment="1"/>
    <xf numFmtId="0" fontId="31" fillId="0" borderId="26" xfId="0" applyFont="1" applyBorder="1" applyAlignment="1">
      <alignment horizontal="left"/>
    </xf>
    <xf numFmtId="3" fontId="31" fillId="0" borderId="26" xfId="0" applyNumberFormat="1" applyFont="1" applyBorder="1" applyAlignment="1">
      <alignment horizontal="right"/>
    </xf>
    <xf numFmtId="0" fontId="31" fillId="5" borderId="2" xfId="0" applyFont="1" applyFill="1" applyBorder="1" applyAlignment="1">
      <alignment horizontal="center" wrapText="1"/>
    </xf>
    <xf numFmtId="0" fontId="31" fillId="5" borderId="2" xfId="0" applyFont="1" applyFill="1" applyBorder="1" applyAlignment="1">
      <alignment horizontal="center" vertical="center"/>
    </xf>
    <xf numFmtId="3" fontId="31" fillId="5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17" xfId="0" applyFont="1" applyBorder="1" applyAlignment="1">
      <alignment horizontal="left"/>
    </xf>
    <xf numFmtId="3" fontId="31" fillId="0" borderId="2" xfId="0" applyNumberFormat="1" applyFont="1" applyBorder="1" applyAlignment="1">
      <alignment horizontal="center"/>
    </xf>
    <xf numFmtId="0" fontId="31" fillId="0" borderId="18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3" fontId="32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left" wrapText="1"/>
    </xf>
    <xf numFmtId="3" fontId="31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1" fillId="0" borderId="0" xfId="0" applyFont="1" applyBorder="1"/>
    <xf numFmtId="3" fontId="31" fillId="0" borderId="0" xfId="0" applyNumberFormat="1" applyFont="1" applyBorder="1"/>
    <xf numFmtId="0" fontId="31" fillId="0" borderId="0" xfId="0" applyFont="1" applyBorder="1" applyAlignment="1">
      <alignment horizontal="left"/>
    </xf>
    <xf numFmtId="3" fontId="31" fillId="5" borderId="2" xfId="0" applyNumberFormat="1" applyFont="1" applyFill="1" applyBorder="1"/>
    <xf numFmtId="0" fontId="64" fillId="0" borderId="2" xfId="0" applyFont="1" applyBorder="1" applyAlignment="1">
      <alignment horizontal="left" vertical="center" wrapText="1"/>
    </xf>
    <xf numFmtId="3" fontId="64" fillId="0" borderId="2" xfId="0" applyNumberFormat="1" applyFont="1" applyBorder="1" applyAlignment="1">
      <alignment horizontal="center" vertical="center"/>
    </xf>
    <xf numFmtId="0" fontId="2" fillId="5" borderId="6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 wrapText="1"/>
    </xf>
    <xf numFmtId="0" fontId="2" fillId="5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vertical="center"/>
    </xf>
    <xf numFmtId="164" fontId="2" fillId="0" borderId="1" xfId="2" applyNumberFormat="1" applyFont="1" applyFill="1" applyBorder="1" applyAlignment="1">
      <alignment vertical="center"/>
    </xf>
    <xf numFmtId="164" fontId="2" fillId="0" borderId="6" xfId="2" applyNumberFormat="1" applyFont="1" applyFill="1" applyBorder="1" applyAlignment="1">
      <alignment vertical="center"/>
    </xf>
    <xf numFmtId="164" fontId="2" fillId="0" borderId="9" xfId="2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/>
    </xf>
    <xf numFmtId="167" fontId="2" fillId="0" borderId="6" xfId="2" applyNumberFormat="1" applyFont="1" applyFill="1" applyBorder="1" applyAlignment="1">
      <alignment vertical="center"/>
    </xf>
    <xf numFmtId="0" fontId="2" fillId="0" borderId="10" xfId="2" applyFont="1" applyFill="1" applyBorder="1" applyAlignment="1">
      <alignment vertical="center"/>
    </xf>
    <xf numFmtId="164" fontId="2" fillId="0" borderId="11" xfId="2" applyNumberFormat="1" applyFont="1" applyFill="1" applyBorder="1" applyAlignment="1">
      <alignment vertical="center"/>
    </xf>
    <xf numFmtId="164" fontId="2" fillId="0" borderId="12" xfId="2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164" fontId="3" fillId="0" borderId="14" xfId="2" applyNumberFormat="1" applyFont="1" applyBorder="1" applyAlignment="1">
      <alignment vertical="center"/>
    </xf>
    <xf numFmtId="164" fontId="3" fillId="0" borderId="15" xfId="2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vertical="center" wrapText="1"/>
    </xf>
    <xf numFmtId="3" fontId="31" fillId="0" borderId="0" xfId="0" applyNumberFormat="1" applyFont="1" applyAlignment="1">
      <alignment vertical="center"/>
    </xf>
    <xf numFmtId="164" fontId="3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7" xfId="0" applyFont="1" applyBorder="1" applyAlignment="1">
      <alignment horizontal="left"/>
    </xf>
    <xf numFmtId="3" fontId="31" fillId="0" borderId="19" xfId="0" applyNumberFormat="1" applyFont="1" applyBorder="1"/>
    <xf numFmtId="0" fontId="31" fillId="0" borderId="17" xfId="0" applyFont="1" applyBorder="1"/>
    <xf numFmtId="0" fontId="31" fillId="0" borderId="2" xfId="0" applyFont="1" applyBorder="1"/>
    <xf numFmtId="0" fontId="52" fillId="0" borderId="0" xfId="0" applyFont="1"/>
    <xf numFmtId="3" fontId="52" fillId="0" borderId="2" xfId="0" applyNumberFormat="1" applyFont="1" applyBorder="1"/>
    <xf numFmtId="164" fontId="31" fillId="0" borderId="2" xfId="0" applyNumberFormat="1" applyFont="1" applyBorder="1" applyAlignment="1">
      <alignment horizontal="center" vertical="center"/>
    </xf>
    <xf numFmtId="164" fontId="31" fillId="0" borderId="2" xfId="0" applyNumberFormat="1" applyFont="1" applyFill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164" fontId="28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65" fillId="0" borderId="2" xfId="0" applyNumberFormat="1" applyFont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left" vertical="center" wrapText="1"/>
    </xf>
    <xf numFmtId="164" fontId="28" fillId="4" borderId="2" xfId="0" applyNumberFormat="1" applyFont="1" applyFill="1" applyBorder="1" applyAlignment="1">
      <alignment horizontal="center" vertical="center"/>
    </xf>
    <xf numFmtId="164" fontId="31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64" fontId="0" fillId="0" borderId="2" xfId="0" applyNumberFormat="1" applyFill="1" applyBorder="1" applyAlignment="1">
      <alignment vertical="center"/>
    </xf>
    <xf numFmtId="164" fontId="6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164" fontId="0" fillId="0" borderId="2" xfId="0" applyNumberFormat="1" applyFill="1" applyBorder="1" applyAlignment="1">
      <alignment horizontal="center" vertical="center"/>
    </xf>
    <xf numFmtId="164" fontId="61" fillId="0" borderId="2" xfId="0" applyNumberFormat="1" applyFont="1" applyBorder="1" applyAlignment="1">
      <alignment vertical="center"/>
    </xf>
    <xf numFmtId="164" fontId="62" fillId="0" borderId="2" xfId="0" applyNumberFormat="1" applyFont="1" applyFill="1" applyBorder="1" applyAlignment="1">
      <alignment horizontal="center" vertical="center"/>
    </xf>
    <xf numFmtId="164" fontId="63" fillId="0" borderId="2" xfId="0" applyNumberFormat="1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left" vertical="center" wrapText="1"/>
    </xf>
    <xf numFmtId="164" fontId="26" fillId="9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29" fillId="0" borderId="2" xfId="0" applyNumberFormat="1" applyFont="1" applyBorder="1" applyAlignment="1">
      <alignment vertical="center"/>
    </xf>
    <xf numFmtId="0" fontId="29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164" fontId="29" fillId="3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7" fillId="0" borderId="2" xfId="0" applyNumberFormat="1" applyFont="1" applyFill="1" applyBorder="1" applyAlignment="1">
      <alignment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164" fontId="27" fillId="3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/>
    <xf numFmtId="3" fontId="38" fillId="2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5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8" fillId="2" borderId="17" xfId="0" applyNumberFormat="1" applyFont="1" applyFill="1" applyBorder="1" applyAlignment="1">
      <alignment horizontal="center" vertical="top" wrapText="1"/>
    </xf>
    <xf numFmtId="3" fontId="38" fillId="2" borderId="18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 wrapText="1"/>
    </xf>
    <xf numFmtId="0" fontId="31" fillId="0" borderId="2" xfId="0" applyFont="1" applyBorder="1"/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5" borderId="4" xfId="2" applyFont="1" applyFill="1" applyBorder="1" applyAlignment="1">
      <alignment horizontal="center" vertical="center"/>
    </xf>
    <xf numFmtId="0" fontId="2" fillId="5" borderId="5" xfId="2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/>
    </xf>
    <xf numFmtId="0" fontId="31" fillId="5" borderId="18" xfId="0" applyFont="1" applyFill="1" applyBorder="1" applyAlignment="1"/>
    <xf numFmtId="0" fontId="31" fillId="5" borderId="19" xfId="0" applyFont="1" applyFill="1" applyBorder="1" applyAlignment="1"/>
    <xf numFmtId="0" fontId="3" fillId="5" borderId="20" xfId="0" applyFont="1" applyFill="1" applyBorder="1" applyAlignment="1">
      <alignment horizontal="center"/>
    </xf>
    <xf numFmtId="0" fontId="31" fillId="5" borderId="21" xfId="0" applyFont="1" applyFill="1" applyBorder="1" applyAlignment="1"/>
    <xf numFmtId="0" fontId="31" fillId="5" borderId="22" xfId="0" applyFont="1" applyFill="1" applyBorder="1" applyAlignment="1"/>
    <xf numFmtId="0" fontId="5" fillId="0" borderId="0" xfId="0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0" xfId="2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0" borderId="17" xfId="0" applyFont="1" applyBorder="1" applyAlignment="1"/>
    <xf numFmtId="0" fontId="36" fillId="0" borderId="18" xfId="0" applyFont="1" applyBorder="1" applyAlignment="1"/>
    <xf numFmtId="0" fontId="36" fillId="0" borderId="19" xfId="0" applyFont="1" applyBorder="1" applyAlignment="1"/>
    <xf numFmtId="0" fontId="36" fillId="0" borderId="17" xfId="0" applyFont="1" applyBorder="1" applyAlignment="1"/>
    <xf numFmtId="0" fontId="3" fillId="0" borderId="17" xfId="0" applyFont="1" applyBorder="1" applyAlignment="1">
      <alignment horizontal="right"/>
    </xf>
    <xf numFmtId="0" fontId="36" fillId="0" borderId="2" xfId="0" applyFont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9">
    <cellStyle name="Ezres" xfId="1" builtinId="3"/>
    <cellStyle name="Ezres 2" xfId="6"/>
    <cellStyle name="Ezres 2 2" xfId="11"/>
    <cellStyle name="Ezres 3" xfId="8"/>
    <cellStyle name="Hivatkozás" xfId="13" builtinId="8"/>
    <cellStyle name="Normál" xfId="0" builtinId="0"/>
    <cellStyle name="Normál 10" xfId="18"/>
    <cellStyle name="Normal 2" xfId="4"/>
    <cellStyle name="Normál 2" xfId="5"/>
    <cellStyle name="Normál 3" xfId="7"/>
    <cellStyle name="Normál 3 2" xfId="12"/>
    <cellStyle name="Normál 4" xfId="10"/>
    <cellStyle name="Normál 5" xfId="14"/>
    <cellStyle name="Normál 6" xfId="3"/>
    <cellStyle name="Normál 7" xfId="15"/>
    <cellStyle name="Normál 8" xfId="16"/>
    <cellStyle name="Normál 9" xfId="17"/>
    <cellStyle name="Normál_2014. évi tervezet" xfId="2"/>
    <cellStyle name="Százalék 2" xfId="9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_-* #,##0\ _F_t_-;\-* #,##0\ _F_t_-;_-* &quot;-&quot;??\ _F_t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8" formatCode="0.00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8" formatCode="0.000"/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33CCCC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  <color rgb="FF33CCCC"/>
      <color rgb="FFCCFFFF"/>
      <color rgb="FF0066FF"/>
      <color rgb="FF800000"/>
      <color rgb="FFB4C6E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áblázat2" displayName="Táblázat2" ref="A5:H6" insertRow="1" insertRowShift="1" totalsRowShown="0" headerRowDxfId="33" dataDxfId="31" headerRowBorderDxfId="32" tableBorderDxfId="30" dataCellStyle="Normal 2">
  <autoFilter ref="A5:H6"/>
  <tableColumns count="8">
    <tableColumn id="1" name="Naplószám" dataDxfId="29" dataCellStyle="Normal 2"/>
    <tableColumn id="2" name="Hrsz" dataDxfId="28" dataCellStyle="Normal 2"/>
    <tableColumn id="3" name="Megnevezés" dataDxfId="27" dataCellStyle="Normal 2"/>
    <tableColumn id="4" name="Cím" dataDxfId="26" dataCellStyle="Normal 2"/>
    <tableColumn id="5" name="Ingatlanjelleg" dataDxfId="25" dataCellStyle="Normal 2"/>
    <tableColumn id="7" name="m2" dataDxfId="24" dataCellStyle="Normal 2"/>
    <tableColumn id="8" name="Bruttó érték" dataDxfId="23" dataCellStyle="Normal 2"/>
    <tableColumn id="9" name="Becsült érték" dataDxfId="22" dataCellStyle="Normal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áblázat4" displayName="Táblázat4" ref="A7:E14" totalsRowShown="0" headerRowDxfId="21" dataDxfId="20">
  <autoFilter ref="A7:E14"/>
  <tableColumns count="5">
    <tableColumn id="1" name="ÜGYLET TÍPUSA" dataDxfId="19"/>
    <tableColumn id="2" name="ÜGYLET" dataDxfId="18"/>
    <tableColumn id="3" name="DÁTUM" dataDxfId="17"/>
    <tableColumn id="4" name="NÉVÉRTÉK" dataDxfId="16"/>
    <tableColumn id="5" name="ELLENÉRTÉK" dataDxfId="1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áblázat6" displayName="Táblázat6" ref="A22:E29" totalsRowShown="0" headerRowDxfId="14" dataDxfId="13">
  <autoFilter ref="A22:E29"/>
  <tableColumns count="5">
    <tableColumn id="1" name="Hitelszerződés megnevezése" dataDxfId="12"/>
    <tableColumn id="2" name="Összege" dataDxfId="11"/>
    <tableColumn id="3" name="Lejárat dátuma" dataDxfId="10"/>
    <tableColumn id="4" name="Tárgyévi törlesztés" dataDxfId="9"/>
    <tableColumn id="5" name="Állomány a tárgyév végén" dataDxfId="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9" name="Táblázat46" displayName="Táblázat46" ref="A7:F14" totalsRowShown="0" headerRowDxfId="7" dataDxfId="6">
  <autoFilter ref="A7:F14"/>
  <tableColumns count="6">
    <tableColumn id="1" name="Ssz." dataDxfId="5"/>
    <tableColumn id="2" name="Gazdálkodó szervezet megnevezése" dataDxfId="4"/>
    <tableColumn id="4" name="Oszlop1" dataDxfId="3"/>
    <tableColumn id="3" name="Részesedés mértéke %" dataDxfId="2"/>
    <tableColumn id="6" name="Részesedés névértéke" dataDxfId="1"/>
    <tableColumn id="5" name="Működésből származó kötelezettségek összege" dataDxfId="0" dataCellStyle="Ezres">
      <calculatedColumnFormula>SUBTOTAL(109,F2:F7)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BreakPreview" topLeftCell="A178" zoomScale="106" zoomScaleNormal="100" zoomScaleSheetLayoutView="106" workbookViewId="0">
      <pane ySplit="630" activePane="bottomLeft"/>
      <selection activeCell="A178" sqref="A178:XFD178"/>
      <selection pane="bottomLeft" activeCell="B7" sqref="B7"/>
    </sheetView>
  </sheetViews>
  <sheetFormatPr defaultRowHeight="15" x14ac:dyDescent="0.25"/>
  <cols>
    <col min="1" max="2" width="9.140625" style="2"/>
    <col min="3" max="3" width="14.28515625" style="2" customWidth="1"/>
    <col min="4" max="4" width="34.7109375" style="2" customWidth="1"/>
    <col min="5" max="6" width="9.140625" style="2"/>
    <col min="7" max="7" width="9.140625" style="2" customWidth="1"/>
    <col min="8" max="16384" width="9.140625" style="2"/>
  </cols>
  <sheetData>
    <row r="1" spans="1:5" x14ac:dyDescent="0.25">
      <c r="A1" s="196"/>
      <c r="B1" s="415"/>
      <c r="C1" s="415"/>
      <c r="D1" s="416"/>
      <c r="E1" s="196"/>
    </row>
    <row r="2" spans="1:5" x14ac:dyDescent="0.25">
      <c r="A2" s="525" t="s">
        <v>1547</v>
      </c>
      <c r="B2" s="525"/>
      <c r="C2" s="525"/>
      <c r="D2" s="525"/>
      <c r="E2" s="525"/>
    </row>
    <row r="3" spans="1:5" ht="15" customHeight="1" x14ac:dyDescent="0.25">
      <c r="A3" s="524" t="s">
        <v>1644</v>
      </c>
      <c r="B3" s="524"/>
      <c r="C3" s="524"/>
      <c r="D3" s="524"/>
      <c r="E3" s="524"/>
    </row>
    <row r="4" spans="1:5" x14ac:dyDescent="0.25">
      <c r="A4" s="196"/>
      <c r="B4" s="523"/>
      <c r="C4" s="523"/>
      <c r="D4" s="523"/>
      <c r="E4" s="196"/>
    </row>
    <row r="5" spans="1:5" x14ac:dyDescent="0.25">
      <c r="A5" s="196"/>
      <c r="B5" s="523"/>
      <c r="C5" s="523"/>
      <c r="D5" s="523"/>
      <c r="E5" s="196"/>
    </row>
    <row r="6" spans="1:5" x14ac:dyDescent="0.25">
      <c r="A6" s="196"/>
      <c r="B6" s="523" t="s">
        <v>399</v>
      </c>
      <c r="C6" s="523"/>
      <c r="D6" s="523"/>
      <c r="E6" s="196"/>
    </row>
    <row r="7" spans="1:5" x14ac:dyDescent="0.25">
      <c r="A7" s="196"/>
      <c r="B7" s="417"/>
      <c r="C7" s="417"/>
      <c r="D7" s="417"/>
      <c r="E7" s="196"/>
    </row>
    <row r="8" spans="1:5" x14ac:dyDescent="0.25">
      <c r="A8" s="196"/>
      <c r="B8" s="415"/>
      <c r="C8" s="415"/>
      <c r="D8" s="415"/>
      <c r="E8" s="196"/>
    </row>
    <row r="9" spans="1:5" x14ac:dyDescent="0.25">
      <c r="A9" s="196"/>
      <c r="B9" s="418" t="s">
        <v>0</v>
      </c>
      <c r="C9" s="418" t="s">
        <v>1</v>
      </c>
      <c r="D9" s="418" t="s">
        <v>2</v>
      </c>
      <c r="E9" s="196"/>
    </row>
    <row r="10" spans="1:5" x14ac:dyDescent="0.25">
      <c r="A10" s="196"/>
      <c r="B10" s="419" t="s">
        <v>3</v>
      </c>
      <c r="C10" s="419"/>
      <c r="D10" s="420" t="s">
        <v>124</v>
      </c>
      <c r="E10" s="196"/>
    </row>
    <row r="11" spans="1:5" x14ac:dyDescent="0.25">
      <c r="A11" s="196"/>
      <c r="B11" s="419" t="s">
        <v>4</v>
      </c>
      <c r="C11" s="421"/>
      <c r="D11" s="422" t="s">
        <v>5</v>
      </c>
      <c r="E11" s="196"/>
    </row>
    <row r="12" spans="1:5" x14ac:dyDescent="0.25">
      <c r="A12" s="196"/>
      <c r="B12" s="419" t="s">
        <v>6</v>
      </c>
      <c r="C12" s="421"/>
      <c r="D12" s="420" t="s">
        <v>7</v>
      </c>
      <c r="E12" s="196"/>
    </row>
  </sheetData>
  <mergeCells count="5">
    <mergeCell ref="B4:D4"/>
    <mergeCell ref="B5:D5"/>
    <mergeCell ref="B6:D6"/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2:F323"/>
  <sheetViews>
    <sheetView view="pageBreakPreview" zoomScale="95" zoomScaleNormal="100" zoomScaleSheetLayoutView="95" workbookViewId="0">
      <pane ySplit="6" topLeftCell="A7" activePane="bottomLeft" state="frozen"/>
      <selection activeCell="A3" activeCellId="1" sqref="A2:E2 A3:XFD3"/>
      <selection pane="bottomLeft" activeCell="B2" sqref="B2:F2"/>
    </sheetView>
  </sheetViews>
  <sheetFormatPr defaultRowHeight="12.75" x14ac:dyDescent="0.2"/>
  <cols>
    <col min="1" max="1" width="9.140625" style="263"/>
    <col min="2" max="2" width="38" style="263" customWidth="1"/>
    <col min="3" max="3" width="16.140625" style="263" customWidth="1"/>
    <col min="4" max="4" width="21.85546875" style="269" customWidth="1"/>
    <col min="5" max="5" width="29" style="269" customWidth="1"/>
    <col min="6" max="16384" width="9.140625" style="263"/>
  </cols>
  <sheetData>
    <row r="2" spans="1:6" x14ac:dyDescent="0.2">
      <c r="B2" s="535" t="s">
        <v>1497</v>
      </c>
      <c r="C2" s="535"/>
      <c r="D2" s="535"/>
      <c r="E2" s="535"/>
      <c r="F2" s="535"/>
    </row>
    <row r="3" spans="1:6" x14ac:dyDescent="0.2">
      <c r="B3" s="536" t="s">
        <v>111</v>
      </c>
      <c r="C3" s="536"/>
      <c r="D3" s="536"/>
      <c r="E3" s="536"/>
      <c r="F3" s="536"/>
    </row>
    <row r="5" spans="1:6" x14ac:dyDescent="0.2">
      <c r="A5" s="526" t="s">
        <v>64</v>
      </c>
      <c r="B5" s="544"/>
      <c r="C5" s="544"/>
      <c r="D5" s="544"/>
      <c r="E5" s="544"/>
    </row>
    <row r="6" spans="1:6" ht="42.75" customHeight="1" x14ac:dyDescent="0.2">
      <c r="A6" s="217" t="s">
        <v>9</v>
      </c>
      <c r="B6" s="217" t="s">
        <v>2</v>
      </c>
      <c r="C6" s="217" t="s">
        <v>65</v>
      </c>
      <c r="D6" s="268" t="s">
        <v>112</v>
      </c>
      <c r="E6" s="268" t="s">
        <v>113</v>
      </c>
    </row>
    <row r="7" spans="1:6" ht="25.5" x14ac:dyDescent="0.2">
      <c r="A7" s="105" t="s">
        <v>13</v>
      </c>
      <c r="B7" s="106" t="s">
        <v>404</v>
      </c>
      <c r="C7" s="120">
        <f>D7+E7</f>
        <v>10606459</v>
      </c>
      <c r="D7" s="120">
        <v>10606459</v>
      </c>
      <c r="E7" s="120">
        <v>0</v>
      </c>
    </row>
    <row r="8" spans="1:6" x14ac:dyDescent="0.2">
      <c r="A8" s="105" t="s">
        <v>82</v>
      </c>
      <c r="B8" s="106" t="s">
        <v>405</v>
      </c>
      <c r="C8" s="120">
        <f t="shared" ref="C8:C71" si="0">D8+E8</f>
        <v>90225</v>
      </c>
      <c r="D8" s="120">
        <v>90225</v>
      </c>
      <c r="E8" s="120"/>
    </row>
    <row r="9" spans="1:6" hidden="1" x14ac:dyDescent="0.2">
      <c r="A9" s="105" t="s">
        <v>83</v>
      </c>
      <c r="B9" s="106" t="s">
        <v>406</v>
      </c>
      <c r="C9" s="120">
        <f t="shared" si="0"/>
        <v>0</v>
      </c>
      <c r="D9" s="120">
        <v>0</v>
      </c>
      <c r="E9" s="120">
        <v>0</v>
      </c>
    </row>
    <row r="10" spans="1:6" ht="25.5" hidden="1" x14ac:dyDescent="0.2">
      <c r="A10" s="105" t="s">
        <v>84</v>
      </c>
      <c r="B10" s="106" t="s">
        <v>407</v>
      </c>
      <c r="C10" s="120">
        <f t="shared" si="0"/>
        <v>0</v>
      </c>
      <c r="D10" s="120">
        <v>0</v>
      </c>
      <c r="E10" s="120">
        <v>0</v>
      </c>
    </row>
    <row r="11" spans="1:6" hidden="1" x14ac:dyDescent="0.2">
      <c r="A11" s="105" t="s">
        <v>85</v>
      </c>
      <c r="B11" s="106" t="s">
        <v>408</v>
      </c>
      <c r="C11" s="120">
        <f t="shared" si="0"/>
        <v>0</v>
      </c>
      <c r="D11" s="120">
        <v>0</v>
      </c>
      <c r="E11" s="120">
        <v>0</v>
      </c>
    </row>
    <row r="12" spans="1:6" hidden="1" x14ac:dyDescent="0.2">
      <c r="A12" s="105" t="s">
        <v>117</v>
      </c>
      <c r="B12" s="106" t="s">
        <v>409</v>
      </c>
      <c r="C12" s="120">
        <f t="shared" si="0"/>
        <v>0</v>
      </c>
      <c r="D12" s="120">
        <v>0</v>
      </c>
      <c r="E12" s="120">
        <v>0</v>
      </c>
    </row>
    <row r="13" spans="1:6" x14ac:dyDescent="0.2">
      <c r="A13" s="105" t="s">
        <v>14</v>
      </c>
      <c r="B13" s="106" t="s">
        <v>410</v>
      </c>
      <c r="C13" s="120">
        <f t="shared" si="0"/>
        <v>336000</v>
      </c>
      <c r="D13" s="120">
        <v>336000</v>
      </c>
      <c r="E13" s="120">
        <v>0</v>
      </c>
    </row>
    <row r="14" spans="1:6" hidden="1" x14ac:dyDescent="0.2">
      <c r="A14" s="105" t="s">
        <v>118</v>
      </c>
      <c r="B14" s="106" t="s">
        <v>411</v>
      </c>
      <c r="C14" s="120">
        <f t="shared" si="0"/>
        <v>0</v>
      </c>
      <c r="D14" s="120">
        <v>0</v>
      </c>
      <c r="E14" s="120">
        <v>0</v>
      </c>
    </row>
    <row r="15" spans="1:6" x14ac:dyDescent="0.2">
      <c r="A15" s="105" t="s">
        <v>114</v>
      </c>
      <c r="B15" s="106" t="s">
        <v>412</v>
      </c>
      <c r="C15" s="120">
        <f t="shared" si="0"/>
        <v>158220</v>
      </c>
      <c r="D15" s="120">
        <v>158220</v>
      </c>
      <c r="E15" s="120">
        <f>SUM(E7:E14)</f>
        <v>0</v>
      </c>
    </row>
    <row r="16" spans="1:6" x14ac:dyDescent="0.2">
      <c r="A16" s="105" t="s">
        <v>15</v>
      </c>
      <c r="B16" s="106" t="s">
        <v>413</v>
      </c>
      <c r="C16" s="120">
        <f t="shared" si="0"/>
        <v>48000</v>
      </c>
      <c r="D16" s="120">
        <v>48000</v>
      </c>
      <c r="E16" s="120">
        <v>0</v>
      </c>
    </row>
    <row r="17" spans="1:5" hidden="1" x14ac:dyDescent="0.2">
      <c r="A17" s="105" t="s">
        <v>119</v>
      </c>
      <c r="B17" s="106" t="s">
        <v>414</v>
      </c>
      <c r="C17" s="120">
        <f t="shared" si="0"/>
        <v>0</v>
      </c>
      <c r="D17" s="120">
        <v>0</v>
      </c>
      <c r="E17" s="120">
        <v>0</v>
      </c>
    </row>
    <row r="18" spans="1:5" hidden="1" x14ac:dyDescent="0.2">
      <c r="A18" s="105" t="s">
        <v>120</v>
      </c>
      <c r="B18" s="106" t="s">
        <v>415</v>
      </c>
      <c r="C18" s="120">
        <f t="shared" si="0"/>
        <v>0</v>
      </c>
      <c r="D18" s="125">
        <v>0</v>
      </c>
      <c r="E18" s="125">
        <v>0</v>
      </c>
    </row>
    <row r="19" spans="1:5" ht="25.5" x14ac:dyDescent="0.2">
      <c r="A19" s="105" t="s">
        <v>16</v>
      </c>
      <c r="B19" s="106" t="s">
        <v>416</v>
      </c>
      <c r="C19" s="120">
        <f t="shared" si="0"/>
        <v>323058</v>
      </c>
      <c r="D19" s="125">
        <v>323058</v>
      </c>
      <c r="E19" s="125">
        <v>0</v>
      </c>
    </row>
    <row r="20" spans="1:5" hidden="1" x14ac:dyDescent="0.2">
      <c r="A20" s="105" t="s">
        <v>121</v>
      </c>
      <c r="B20" s="106" t="s">
        <v>417</v>
      </c>
      <c r="C20" s="120">
        <f t="shared" si="0"/>
        <v>0</v>
      </c>
      <c r="D20" s="120">
        <v>0</v>
      </c>
      <c r="E20" s="120">
        <v>0</v>
      </c>
    </row>
    <row r="21" spans="1:5" s="264" customFormat="1" ht="25.5" x14ac:dyDescent="0.2">
      <c r="A21" s="113" t="s">
        <v>17</v>
      </c>
      <c r="B21" s="114" t="s">
        <v>418</v>
      </c>
      <c r="C21" s="125">
        <f t="shared" si="0"/>
        <v>11561962</v>
      </c>
      <c r="D21" s="125">
        <f>SUM(D7:D20)</f>
        <v>11561962</v>
      </c>
      <c r="E21" s="125">
        <v>0</v>
      </c>
    </row>
    <row r="22" spans="1:5" ht="25.5" hidden="1" x14ac:dyDescent="0.2">
      <c r="A22" s="105" t="s">
        <v>18</v>
      </c>
      <c r="B22" s="106" t="s">
        <v>419</v>
      </c>
      <c r="C22" s="120">
        <f t="shared" si="0"/>
        <v>0</v>
      </c>
      <c r="D22" s="120">
        <v>0</v>
      </c>
      <c r="E22" s="120">
        <v>0</v>
      </c>
    </row>
    <row r="23" spans="1:5" ht="38.25" hidden="1" x14ac:dyDescent="0.2">
      <c r="A23" s="105" t="s">
        <v>19</v>
      </c>
      <c r="B23" s="106" t="s">
        <v>420</v>
      </c>
      <c r="C23" s="120">
        <f t="shared" si="0"/>
        <v>0</v>
      </c>
      <c r="D23" s="120">
        <v>0</v>
      </c>
      <c r="E23" s="120">
        <v>0</v>
      </c>
    </row>
    <row r="24" spans="1:5" ht="25.5" x14ac:dyDescent="0.2">
      <c r="A24" s="105" t="s">
        <v>20</v>
      </c>
      <c r="B24" s="106" t="s">
        <v>421</v>
      </c>
      <c r="C24" s="120">
        <f t="shared" si="0"/>
        <v>57000</v>
      </c>
      <c r="D24" s="120">
        <v>57000</v>
      </c>
      <c r="E24" s="120">
        <v>0</v>
      </c>
    </row>
    <row r="25" spans="1:5" ht="25.5" x14ac:dyDescent="0.2">
      <c r="A25" s="113" t="s">
        <v>21</v>
      </c>
      <c r="B25" s="114" t="s">
        <v>422</v>
      </c>
      <c r="C25" s="120">
        <f t="shared" si="0"/>
        <v>57000</v>
      </c>
      <c r="D25" s="120">
        <f>SUM(D22:D24)</f>
        <v>57000</v>
      </c>
      <c r="E25" s="120">
        <v>0</v>
      </c>
    </row>
    <row r="26" spans="1:5" s="266" customFormat="1" ht="25.5" x14ac:dyDescent="0.2">
      <c r="A26" s="160" t="s">
        <v>22</v>
      </c>
      <c r="B26" s="161" t="s">
        <v>320</v>
      </c>
      <c r="C26" s="265">
        <f t="shared" si="0"/>
        <v>11618962</v>
      </c>
      <c r="D26" s="265">
        <f>D21+D25</f>
        <v>11618962</v>
      </c>
      <c r="E26" s="265">
        <v>0</v>
      </c>
    </row>
    <row r="27" spans="1:5" s="266" customFormat="1" ht="38.25" x14ac:dyDescent="0.2">
      <c r="A27" s="160" t="s">
        <v>23</v>
      </c>
      <c r="B27" s="161" t="s">
        <v>321</v>
      </c>
      <c r="C27" s="265">
        <f t="shared" si="0"/>
        <v>2461686</v>
      </c>
      <c r="D27" s="265">
        <f>D28+D32+D34</f>
        <v>2461686</v>
      </c>
      <c r="E27" s="265"/>
    </row>
    <row r="28" spans="1:5" x14ac:dyDescent="0.2">
      <c r="A28" s="105" t="s">
        <v>24</v>
      </c>
      <c r="B28" s="106" t="s">
        <v>423</v>
      </c>
      <c r="C28" s="120">
        <f t="shared" si="0"/>
        <v>1970168</v>
      </c>
      <c r="D28" s="120">
        <v>1970168</v>
      </c>
      <c r="E28" s="120"/>
    </row>
    <row r="29" spans="1:5" hidden="1" x14ac:dyDescent="0.2">
      <c r="A29" s="105" t="s">
        <v>122</v>
      </c>
      <c r="B29" s="106" t="s">
        <v>424</v>
      </c>
      <c r="C29" s="120">
        <f t="shared" si="0"/>
        <v>0</v>
      </c>
      <c r="D29" s="120"/>
      <c r="E29" s="120"/>
    </row>
    <row r="30" spans="1:5" ht="25.5" hidden="1" x14ac:dyDescent="0.2">
      <c r="A30" s="105" t="s">
        <v>25</v>
      </c>
      <c r="B30" s="106" t="s">
        <v>425</v>
      </c>
      <c r="C30" s="120">
        <f t="shared" si="0"/>
        <v>0</v>
      </c>
      <c r="D30" s="120"/>
      <c r="E30" s="120"/>
    </row>
    <row r="31" spans="1:5" hidden="1" x14ac:dyDescent="0.2">
      <c r="A31" s="105" t="s">
        <v>26</v>
      </c>
      <c r="B31" s="106" t="s">
        <v>426</v>
      </c>
      <c r="C31" s="120">
        <f t="shared" si="0"/>
        <v>0</v>
      </c>
      <c r="D31" s="120"/>
      <c r="E31" s="120"/>
    </row>
    <row r="32" spans="1:5" x14ac:dyDescent="0.2">
      <c r="A32" s="105" t="s">
        <v>123</v>
      </c>
      <c r="B32" s="106" t="s">
        <v>427</v>
      </c>
      <c r="C32" s="120">
        <f t="shared" si="0"/>
        <v>441118</v>
      </c>
      <c r="D32" s="120">
        <v>441118</v>
      </c>
      <c r="E32" s="120"/>
    </row>
    <row r="33" spans="1:5" ht="51" hidden="1" x14ac:dyDescent="0.2">
      <c r="A33" s="105" t="s">
        <v>27</v>
      </c>
      <c r="B33" s="106" t="s">
        <v>428</v>
      </c>
      <c r="C33" s="120">
        <f t="shared" si="0"/>
        <v>0</v>
      </c>
      <c r="D33" s="120">
        <v>0</v>
      </c>
      <c r="E33" s="120"/>
    </row>
    <row r="34" spans="1:5" ht="25.5" x14ac:dyDescent="0.2">
      <c r="A34" s="105" t="s">
        <v>28</v>
      </c>
      <c r="B34" s="106" t="s">
        <v>429</v>
      </c>
      <c r="C34" s="120">
        <f t="shared" si="0"/>
        <v>50400</v>
      </c>
      <c r="D34" s="120">
        <v>50400</v>
      </c>
      <c r="E34" s="120"/>
    </row>
    <row r="35" spans="1:5" x14ac:dyDescent="0.2">
      <c r="A35" s="105" t="s">
        <v>29</v>
      </c>
      <c r="B35" s="106" t="s">
        <v>430</v>
      </c>
      <c r="C35" s="120">
        <f t="shared" si="0"/>
        <v>36288</v>
      </c>
      <c r="D35" s="120">
        <v>36288</v>
      </c>
      <c r="E35" s="120"/>
    </row>
    <row r="36" spans="1:5" hidden="1" x14ac:dyDescent="0.2">
      <c r="A36" s="105"/>
      <c r="B36" s="162" t="s">
        <v>431</v>
      </c>
      <c r="C36" s="120">
        <f t="shared" si="0"/>
        <v>0</v>
      </c>
      <c r="D36" s="125"/>
      <c r="E36" s="125"/>
    </row>
    <row r="37" spans="1:5" hidden="1" x14ac:dyDescent="0.2">
      <c r="A37" s="105"/>
      <c r="B37" s="162" t="s">
        <v>432</v>
      </c>
      <c r="C37" s="120">
        <f t="shared" si="0"/>
        <v>0</v>
      </c>
      <c r="D37" s="125"/>
      <c r="E37" s="125"/>
    </row>
    <row r="38" spans="1:5" hidden="1" x14ac:dyDescent="0.2">
      <c r="A38" s="105"/>
      <c r="B38" s="162" t="s">
        <v>433</v>
      </c>
      <c r="C38" s="120">
        <f t="shared" si="0"/>
        <v>0</v>
      </c>
      <c r="D38" s="125"/>
      <c r="E38" s="125"/>
    </row>
    <row r="39" spans="1:5" hidden="1" x14ac:dyDescent="0.2">
      <c r="A39" s="105"/>
      <c r="B39" s="162" t="s">
        <v>434</v>
      </c>
      <c r="C39" s="120">
        <f t="shared" si="0"/>
        <v>0</v>
      </c>
      <c r="D39" s="150"/>
      <c r="E39" s="150"/>
    </row>
    <row r="40" spans="1:5" ht="38.25" hidden="1" x14ac:dyDescent="0.2">
      <c r="A40" s="105"/>
      <c r="B40" s="162" t="s">
        <v>435</v>
      </c>
      <c r="C40" s="120">
        <f t="shared" si="0"/>
        <v>0</v>
      </c>
      <c r="D40" s="150"/>
      <c r="E40" s="150"/>
    </row>
    <row r="41" spans="1:5" ht="25.5" x14ac:dyDescent="0.2">
      <c r="A41" s="105" t="s">
        <v>436</v>
      </c>
      <c r="B41" s="106" t="s">
        <v>437</v>
      </c>
      <c r="C41" s="120">
        <f t="shared" si="0"/>
        <v>172437</v>
      </c>
      <c r="D41" s="150">
        <v>172437</v>
      </c>
      <c r="E41" s="150"/>
    </row>
    <row r="42" spans="1:5" hidden="1" x14ac:dyDescent="0.2">
      <c r="A42" s="105"/>
      <c r="B42" s="162" t="s">
        <v>438</v>
      </c>
      <c r="C42" s="120">
        <f t="shared" si="0"/>
        <v>0</v>
      </c>
      <c r="D42" s="150"/>
      <c r="E42" s="150"/>
    </row>
    <row r="43" spans="1:5" ht="25.5" hidden="1" x14ac:dyDescent="0.2">
      <c r="A43" s="105"/>
      <c r="B43" s="162" t="s">
        <v>439</v>
      </c>
      <c r="C43" s="120">
        <f t="shared" si="0"/>
        <v>0</v>
      </c>
      <c r="D43" s="150"/>
      <c r="E43" s="150"/>
    </row>
    <row r="44" spans="1:5" hidden="1" x14ac:dyDescent="0.2">
      <c r="A44" s="105"/>
      <c r="B44" s="162" t="s">
        <v>440</v>
      </c>
      <c r="C44" s="120">
        <f t="shared" si="0"/>
        <v>0</v>
      </c>
      <c r="D44" s="150"/>
      <c r="E44" s="150"/>
    </row>
    <row r="45" spans="1:5" hidden="1" x14ac:dyDescent="0.2">
      <c r="A45" s="105"/>
      <c r="B45" s="162" t="s">
        <v>441</v>
      </c>
      <c r="C45" s="120">
        <f t="shared" si="0"/>
        <v>0</v>
      </c>
      <c r="D45" s="150"/>
      <c r="E45" s="150"/>
    </row>
    <row r="46" spans="1:5" hidden="1" x14ac:dyDescent="0.2">
      <c r="A46" s="105"/>
      <c r="B46" s="162" t="s">
        <v>442</v>
      </c>
      <c r="C46" s="120">
        <f t="shared" si="0"/>
        <v>0</v>
      </c>
      <c r="D46" s="150"/>
      <c r="E46" s="150"/>
    </row>
    <row r="47" spans="1:5" hidden="1" x14ac:dyDescent="0.2">
      <c r="A47" s="105"/>
      <c r="B47" s="162" t="s">
        <v>443</v>
      </c>
      <c r="C47" s="120">
        <f t="shared" si="0"/>
        <v>0</v>
      </c>
      <c r="D47" s="150"/>
      <c r="E47" s="150"/>
    </row>
    <row r="48" spans="1:5" hidden="1" x14ac:dyDescent="0.2">
      <c r="A48" s="105"/>
      <c r="B48" s="162" t="s">
        <v>444</v>
      </c>
      <c r="C48" s="120">
        <f t="shared" si="0"/>
        <v>0</v>
      </c>
      <c r="D48" s="150"/>
      <c r="E48" s="150"/>
    </row>
    <row r="49" spans="1:5" hidden="1" x14ac:dyDescent="0.2">
      <c r="A49" s="105" t="s">
        <v>30</v>
      </c>
      <c r="B49" s="106" t="s">
        <v>445</v>
      </c>
      <c r="C49" s="120">
        <f t="shared" si="0"/>
        <v>0</v>
      </c>
      <c r="D49" s="150"/>
      <c r="E49" s="150"/>
    </row>
    <row r="50" spans="1:5" s="264" customFormat="1" x14ac:dyDescent="0.2">
      <c r="A50" s="113" t="s">
        <v>31</v>
      </c>
      <c r="B50" s="114" t="s">
        <v>446</v>
      </c>
      <c r="C50" s="125">
        <f t="shared" si="0"/>
        <v>208725</v>
      </c>
      <c r="D50" s="270">
        <f>D35+D41</f>
        <v>208725</v>
      </c>
      <c r="E50" s="270"/>
    </row>
    <row r="51" spans="1:5" ht="25.5" hidden="1" x14ac:dyDescent="0.2">
      <c r="A51" s="105" t="s">
        <v>32</v>
      </c>
      <c r="B51" s="106" t="s">
        <v>447</v>
      </c>
      <c r="C51" s="120">
        <f t="shared" si="0"/>
        <v>0</v>
      </c>
      <c r="D51" s="150"/>
      <c r="E51" s="150"/>
    </row>
    <row r="52" spans="1:5" ht="51" hidden="1" x14ac:dyDescent="0.2">
      <c r="A52" s="105"/>
      <c r="B52" s="162" t="s">
        <v>448</v>
      </c>
      <c r="C52" s="120">
        <f t="shared" si="0"/>
        <v>0</v>
      </c>
      <c r="D52" s="150"/>
      <c r="E52" s="150"/>
    </row>
    <row r="53" spans="1:5" hidden="1" x14ac:dyDescent="0.2">
      <c r="A53" s="105"/>
      <c r="B53" s="162" t="s">
        <v>449</v>
      </c>
      <c r="C53" s="120">
        <f t="shared" si="0"/>
        <v>0</v>
      </c>
      <c r="D53" s="150"/>
      <c r="E53" s="150"/>
    </row>
    <row r="54" spans="1:5" hidden="1" x14ac:dyDescent="0.2">
      <c r="A54" s="105"/>
      <c r="B54" s="162" t="s">
        <v>450</v>
      </c>
      <c r="C54" s="120">
        <f t="shared" si="0"/>
        <v>0</v>
      </c>
      <c r="D54" s="150"/>
      <c r="E54" s="150"/>
    </row>
    <row r="55" spans="1:5" ht="25.5" x14ac:dyDescent="0.2">
      <c r="A55" s="105" t="s">
        <v>33</v>
      </c>
      <c r="B55" s="106" t="s">
        <v>451</v>
      </c>
      <c r="C55" s="120">
        <f t="shared" si="0"/>
        <v>35555</v>
      </c>
      <c r="D55" s="150">
        <v>35555</v>
      </c>
      <c r="E55" s="150"/>
    </row>
    <row r="56" spans="1:5" ht="25.5" hidden="1" x14ac:dyDescent="0.2">
      <c r="A56" s="105"/>
      <c r="B56" s="162" t="s">
        <v>452</v>
      </c>
      <c r="C56" s="120">
        <f t="shared" si="0"/>
        <v>0</v>
      </c>
      <c r="D56" s="150"/>
      <c r="E56" s="150"/>
    </row>
    <row r="57" spans="1:5" hidden="1" x14ac:dyDescent="0.2">
      <c r="A57" s="105"/>
      <c r="B57" s="162" t="s">
        <v>453</v>
      </c>
      <c r="C57" s="120">
        <f t="shared" si="0"/>
        <v>0</v>
      </c>
      <c r="D57" s="150"/>
      <c r="E57" s="150"/>
    </row>
    <row r="58" spans="1:5" s="264" customFormat="1" ht="25.5" x14ac:dyDescent="0.2">
      <c r="A58" s="113" t="s">
        <v>34</v>
      </c>
      <c r="B58" s="114" t="s">
        <v>454</v>
      </c>
      <c r="C58" s="125">
        <f t="shared" si="0"/>
        <v>35555</v>
      </c>
      <c r="D58" s="270">
        <f>D55+D51</f>
        <v>35555</v>
      </c>
      <c r="E58" s="270"/>
    </row>
    <row r="59" spans="1:5" x14ac:dyDescent="0.2">
      <c r="A59" s="105" t="s">
        <v>86</v>
      </c>
      <c r="B59" s="106" t="s">
        <v>455</v>
      </c>
      <c r="C59" s="120">
        <f t="shared" si="0"/>
        <v>2665496</v>
      </c>
      <c r="D59" s="151">
        <f>D60+D61+D62</f>
        <v>2665496</v>
      </c>
      <c r="E59" s="150"/>
    </row>
    <row r="60" spans="1:5" x14ac:dyDescent="0.2">
      <c r="A60" s="105"/>
      <c r="B60" s="162" t="s">
        <v>456</v>
      </c>
      <c r="C60" s="120">
        <f t="shared" si="0"/>
        <v>1165496</v>
      </c>
      <c r="D60" s="120">
        <v>1165496</v>
      </c>
      <c r="E60" s="150"/>
    </row>
    <row r="61" spans="1:5" x14ac:dyDescent="0.2">
      <c r="A61" s="105"/>
      <c r="B61" s="162" t="s">
        <v>457</v>
      </c>
      <c r="C61" s="120">
        <f t="shared" si="0"/>
        <v>900000</v>
      </c>
      <c r="D61" s="120">
        <v>900000</v>
      </c>
      <c r="E61" s="150"/>
    </row>
    <row r="62" spans="1:5" x14ac:dyDescent="0.2">
      <c r="A62" s="105"/>
      <c r="B62" s="162" t="s">
        <v>458</v>
      </c>
      <c r="C62" s="120">
        <f t="shared" si="0"/>
        <v>600000</v>
      </c>
      <c r="D62" s="120">
        <v>600000</v>
      </c>
      <c r="E62" s="150"/>
    </row>
    <row r="63" spans="1:5" ht="17.25" customHeight="1" x14ac:dyDescent="0.2">
      <c r="A63" s="105" t="s">
        <v>87</v>
      </c>
      <c r="B63" s="106" t="s">
        <v>459</v>
      </c>
      <c r="C63" s="120">
        <f t="shared" si="0"/>
        <v>1945948</v>
      </c>
      <c r="D63" s="150"/>
      <c r="E63" s="150">
        <v>1945948</v>
      </c>
    </row>
    <row r="64" spans="1:5" ht="25.5" hidden="1" x14ac:dyDescent="0.2">
      <c r="A64" s="105" t="s">
        <v>88</v>
      </c>
      <c r="B64" s="106" t="s">
        <v>460</v>
      </c>
      <c r="C64" s="120">
        <f t="shared" si="0"/>
        <v>0</v>
      </c>
      <c r="D64" s="150"/>
      <c r="E64" s="150"/>
    </row>
    <row r="65" spans="1:5" ht="38.25" hidden="1" x14ac:dyDescent="0.2">
      <c r="A65" s="105" t="s">
        <v>35</v>
      </c>
      <c r="B65" s="106" t="s">
        <v>461</v>
      </c>
      <c r="C65" s="120">
        <f t="shared" si="0"/>
        <v>0</v>
      </c>
      <c r="D65" s="150"/>
      <c r="E65" s="150"/>
    </row>
    <row r="66" spans="1:5" ht="25.5" x14ac:dyDescent="0.2">
      <c r="A66" s="105" t="s">
        <v>36</v>
      </c>
      <c r="B66" s="106" t="s">
        <v>462</v>
      </c>
      <c r="C66" s="120">
        <f t="shared" si="0"/>
        <v>74264</v>
      </c>
      <c r="D66" s="150">
        <v>74264</v>
      </c>
      <c r="E66" s="150"/>
    </row>
    <row r="67" spans="1:5" hidden="1" x14ac:dyDescent="0.2">
      <c r="A67" s="105"/>
      <c r="B67" s="162" t="s">
        <v>463</v>
      </c>
      <c r="C67" s="120">
        <f t="shared" si="0"/>
        <v>0</v>
      </c>
      <c r="D67" s="150"/>
      <c r="E67" s="150"/>
    </row>
    <row r="68" spans="1:5" ht="25.5" hidden="1" x14ac:dyDescent="0.2">
      <c r="A68" s="105"/>
      <c r="B68" s="162" t="s">
        <v>464</v>
      </c>
      <c r="C68" s="120">
        <f t="shared" si="0"/>
        <v>0</v>
      </c>
      <c r="D68" s="150"/>
      <c r="E68" s="150"/>
    </row>
    <row r="69" spans="1:5" hidden="1" x14ac:dyDescent="0.2">
      <c r="A69" s="105"/>
      <c r="B69" s="162" t="s">
        <v>465</v>
      </c>
      <c r="C69" s="120">
        <f t="shared" si="0"/>
        <v>0</v>
      </c>
      <c r="D69" s="150"/>
      <c r="E69" s="150"/>
    </row>
    <row r="70" spans="1:5" hidden="1" x14ac:dyDescent="0.2">
      <c r="A70" s="105"/>
      <c r="B70" s="162" t="s">
        <v>466</v>
      </c>
      <c r="C70" s="120">
        <f t="shared" si="0"/>
        <v>0</v>
      </c>
      <c r="D70" s="150"/>
      <c r="E70" s="150"/>
    </row>
    <row r="71" spans="1:5" ht="25.5" hidden="1" x14ac:dyDescent="0.2">
      <c r="A71" s="105" t="s">
        <v>467</v>
      </c>
      <c r="B71" s="106" t="s">
        <v>468</v>
      </c>
      <c r="C71" s="120">
        <f t="shared" si="0"/>
        <v>0</v>
      </c>
      <c r="D71" s="150"/>
      <c r="E71" s="150"/>
    </row>
    <row r="72" spans="1:5" hidden="1" x14ac:dyDescent="0.2">
      <c r="A72" s="105" t="s">
        <v>37</v>
      </c>
      <c r="B72" s="106" t="s">
        <v>469</v>
      </c>
      <c r="C72" s="120">
        <f t="shared" ref="C72:C135" si="1">D72+E72</f>
        <v>0</v>
      </c>
      <c r="D72" s="150"/>
      <c r="E72" s="150"/>
    </row>
    <row r="73" spans="1:5" ht="25.5" hidden="1" x14ac:dyDescent="0.2">
      <c r="A73" s="105" t="s">
        <v>38</v>
      </c>
      <c r="B73" s="106" t="s">
        <v>470</v>
      </c>
      <c r="C73" s="120">
        <f t="shared" si="1"/>
        <v>0</v>
      </c>
      <c r="D73" s="150"/>
      <c r="E73" s="150"/>
    </row>
    <row r="74" spans="1:5" ht="25.5" hidden="1" x14ac:dyDescent="0.2">
      <c r="A74" s="105"/>
      <c r="B74" s="162" t="s">
        <v>471</v>
      </c>
      <c r="C74" s="120">
        <f t="shared" si="1"/>
        <v>0</v>
      </c>
      <c r="D74" s="150"/>
      <c r="E74" s="150"/>
    </row>
    <row r="75" spans="1:5" hidden="1" x14ac:dyDescent="0.2">
      <c r="A75" s="105"/>
      <c r="B75" s="162" t="s">
        <v>472</v>
      </c>
      <c r="C75" s="120">
        <f t="shared" si="1"/>
        <v>0</v>
      </c>
      <c r="D75" s="150"/>
      <c r="E75" s="150"/>
    </row>
    <row r="76" spans="1:5" ht="25.5" hidden="1" x14ac:dyDescent="0.2">
      <c r="A76" s="105"/>
      <c r="B76" s="162" t="s">
        <v>473</v>
      </c>
      <c r="C76" s="120">
        <f t="shared" si="1"/>
        <v>0</v>
      </c>
      <c r="D76" s="150"/>
      <c r="E76" s="150"/>
    </row>
    <row r="77" spans="1:5" x14ac:dyDescent="0.2">
      <c r="A77" s="105" t="s">
        <v>39</v>
      </c>
      <c r="B77" s="106" t="s">
        <v>474</v>
      </c>
      <c r="C77" s="120">
        <f t="shared" si="1"/>
        <v>114069</v>
      </c>
      <c r="D77" s="150">
        <v>114069</v>
      </c>
      <c r="E77" s="150"/>
    </row>
    <row r="78" spans="1:5" hidden="1" x14ac:dyDescent="0.2">
      <c r="A78" s="105"/>
      <c r="B78" s="162" t="s">
        <v>475</v>
      </c>
      <c r="C78" s="120">
        <f t="shared" si="1"/>
        <v>0</v>
      </c>
      <c r="D78" s="150"/>
      <c r="E78" s="150"/>
    </row>
    <row r="79" spans="1:5" ht="25.5" hidden="1" x14ac:dyDescent="0.2">
      <c r="A79" s="105"/>
      <c r="B79" s="162" t="s">
        <v>476</v>
      </c>
      <c r="C79" s="120">
        <f t="shared" si="1"/>
        <v>0</v>
      </c>
      <c r="D79" s="150"/>
      <c r="E79" s="150"/>
    </row>
    <row r="80" spans="1:5" hidden="1" x14ac:dyDescent="0.2">
      <c r="A80" s="105"/>
      <c r="B80" s="162" t="s">
        <v>477</v>
      </c>
      <c r="C80" s="120">
        <f t="shared" si="1"/>
        <v>0</v>
      </c>
      <c r="D80" s="150"/>
      <c r="E80" s="150"/>
    </row>
    <row r="81" spans="1:5" hidden="1" x14ac:dyDescent="0.2">
      <c r="A81" s="105"/>
      <c r="B81" s="162" t="s">
        <v>478</v>
      </c>
      <c r="C81" s="120">
        <f t="shared" si="1"/>
        <v>0</v>
      </c>
      <c r="D81" s="150"/>
      <c r="E81" s="150"/>
    </row>
    <row r="82" spans="1:5" hidden="1" x14ac:dyDescent="0.2">
      <c r="A82" s="105"/>
      <c r="B82" s="162" t="s">
        <v>1168</v>
      </c>
      <c r="C82" s="120">
        <f t="shared" si="1"/>
        <v>0</v>
      </c>
      <c r="D82" s="150"/>
      <c r="E82" s="150"/>
    </row>
    <row r="83" spans="1:5" ht="38.25" hidden="1" x14ac:dyDescent="0.2">
      <c r="A83" s="105"/>
      <c r="B83" s="162" t="s">
        <v>480</v>
      </c>
      <c r="C83" s="120">
        <f t="shared" si="1"/>
        <v>0</v>
      </c>
      <c r="D83" s="150"/>
      <c r="E83" s="150"/>
    </row>
    <row r="84" spans="1:5" hidden="1" x14ac:dyDescent="0.2">
      <c r="A84" s="105"/>
      <c r="B84" s="162" t="s">
        <v>481</v>
      </c>
      <c r="C84" s="120">
        <f t="shared" si="1"/>
        <v>0</v>
      </c>
      <c r="D84" s="150"/>
      <c r="E84" s="150"/>
    </row>
    <row r="85" spans="1:5" hidden="1" x14ac:dyDescent="0.2">
      <c r="A85" s="105"/>
      <c r="B85" s="162" t="s">
        <v>482</v>
      </c>
      <c r="C85" s="120">
        <f t="shared" si="1"/>
        <v>0</v>
      </c>
      <c r="D85" s="150"/>
      <c r="E85" s="150"/>
    </row>
    <row r="86" spans="1:5" s="264" customFormat="1" ht="25.5" x14ac:dyDescent="0.2">
      <c r="A86" s="113" t="s">
        <v>40</v>
      </c>
      <c r="B86" s="114" t="s">
        <v>483</v>
      </c>
      <c r="C86" s="125">
        <f t="shared" si="1"/>
        <v>4799777</v>
      </c>
      <c r="D86" s="270">
        <f>D77+D66+D63+D59</f>
        <v>2853829</v>
      </c>
      <c r="E86" s="270">
        <f>E77+E66+E63+E59</f>
        <v>1945948</v>
      </c>
    </row>
    <row r="87" spans="1:5" hidden="1" x14ac:dyDescent="0.2">
      <c r="A87" s="105" t="s">
        <v>484</v>
      </c>
      <c r="B87" s="106" t="s">
        <v>485</v>
      </c>
      <c r="C87" s="120">
        <f t="shared" si="1"/>
        <v>0</v>
      </c>
      <c r="D87" s="150"/>
      <c r="E87" s="150"/>
    </row>
    <row r="88" spans="1:5" ht="25.5" hidden="1" x14ac:dyDescent="0.2">
      <c r="A88" s="105" t="s">
        <v>41</v>
      </c>
      <c r="B88" s="106" t="s">
        <v>486</v>
      </c>
      <c r="C88" s="120">
        <f t="shared" si="1"/>
        <v>0</v>
      </c>
      <c r="D88" s="150"/>
      <c r="E88" s="150"/>
    </row>
    <row r="89" spans="1:5" hidden="1" x14ac:dyDescent="0.2">
      <c r="A89" s="105"/>
      <c r="B89" s="162" t="s">
        <v>487</v>
      </c>
      <c r="C89" s="120">
        <f t="shared" si="1"/>
        <v>0</v>
      </c>
      <c r="D89" s="150"/>
      <c r="E89" s="150"/>
    </row>
    <row r="90" spans="1:5" hidden="1" x14ac:dyDescent="0.2">
      <c r="A90" s="105"/>
      <c r="B90" s="162" t="s">
        <v>488</v>
      </c>
      <c r="C90" s="120">
        <f t="shared" si="1"/>
        <v>0</v>
      </c>
      <c r="D90" s="150"/>
      <c r="E90" s="150"/>
    </row>
    <row r="91" spans="1:5" hidden="1" x14ac:dyDescent="0.2">
      <c r="A91" s="105"/>
      <c r="B91" s="162" t="s">
        <v>489</v>
      </c>
      <c r="C91" s="120">
        <f t="shared" si="1"/>
        <v>0</v>
      </c>
      <c r="D91" s="150"/>
      <c r="E91" s="150"/>
    </row>
    <row r="92" spans="1:5" hidden="1" x14ac:dyDescent="0.2">
      <c r="A92" s="105"/>
      <c r="B92" s="162" t="s">
        <v>490</v>
      </c>
      <c r="C92" s="120">
        <f t="shared" si="1"/>
        <v>0</v>
      </c>
      <c r="D92" s="150"/>
      <c r="E92" s="150"/>
    </row>
    <row r="93" spans="1:5" s="264" customFormat="1" ht="25.5" hidden="1" x14ac:dyDescent="0.2">
      <c r="A93" s="113" t="s">
        <v>42</v>
      </c>
      <c r="B93" s="114" t="s">
        <v>491</v>
      </c>
      <c r="C93" s="125">
        <f t="shared" si="1"/>
        <v>0</v>
      </c>
      <c r="D93" s="270"/>
      <c r="E93" s="270"/>
    </row>
    <row r="94" spans="1:5" ht="25.5" x14ac:dyDescent="0.2">
      <c r="A94" s="105" t="s">
        <v>43</v>
      </c>
      <c r="B94" s="106" t="s">
        <v>492</v>
      </c>
      <c r="C94" s="120">
        <f t="shared" si="1"/>
        <v>1381205</v>
      </c>
      <c r="D94" s="150">
        <v>855798</v>
      </c>
      <c r="E94" s="150">
        <v>525407</v>
      </c>
    </row>
    <row r="95" spans="1:5" ht="25.5" hidden="1" x14ac:dyDescent="0.2">
      <c r="A95" s="105" t="s">
        <v>44</v>
      </c>
      <c r="B95" s="106" t="s">
        <v>493</v>
      </c>
      <c r="C95" s="120">
        <f t="shared" si="1"/>
        <v>0</v>
      </c>
      <c r="D95" s="150"/>
      <c r="E95" s="150"/>
    </row>
    <row r="96" spans="1:5" hidden="1" x14ac:dyDescent="0.2">
      <c r="A96" s="105" t="s">
        <v>192</v>
      </c>
      <c r="B96" s="106" t="s">
        <v>494</v>
      </c>
      <c r="C96" s="120">
        <f t="shared" si="1"/>
        <v>0</v>
      </c>
      <c r="D96" s="150"/>
      <c r="E96" s="150"/>
    </row>
    <row r="97" spans="1:5" hidden="1" x14ac:dyDescent="0.2">
      <c r="A97" s="105" t="s">
        <v>495</v>
      </c>
      <c r="B97" s="106" t="s">
        <v>496</v>
      </c>
      <c r="C97" s="120">
        <f t="shared" si="1"/>
        <v>0</v>
      </c>
      <c r="D97" s="150"/>
      <c r="E97" s="150"/>
    </row>
    <row r="98" spans="1:5" ht="25.5" hidden="1" x14ac:dyDescent="0.2">
      <c r="A98" s="105" t="s">
        <v>194</v>
      </c>
      <c r="B98" s="106" t="s">
        <v>497</v>
      </c>
      <c r="C98" s="120">
        <f t="shared" si="1"/>
        <v>0</v>
      </c>
      <c r="D98" s="150"/>
      <c r="E98" s="150"/>
    </row>
    <row r="99" spans="1:5" ht="25.5" hidden="1" x14ac:dyDescent="0.2">
      <c r="A99" s="105" t="s">
        <v>498</v>
      </c>
      <c r="B99" s="106" t="s">
        <v>499</v>
      </c>
      <c r="C99" s="120">
        <f t="shared" si="1"/>
        <v>0</v>
      </c>
      <c r="D99" s="150"/>
      <c r="E99" s="150"/>
    </row>
    <row r="100" spans="1:5" ht="25.5" hidden="1" x14ac:dyDescent="0.2">
      <c r="A100" s="105" t="s">
        <v>500</v>
      </c>
      <c r="B100" s="106" t="s">
        <v>501</v>
      </c>
      <c r="C100" s="120">
        <f t="shared" si="1"/>
        <v>0</v>
      </c>
      <c r="D100" s="150"/>
      <c r="E100" s="150"/>
    </row>
    <row r="101" spans="1:5" ht="38.25" hidden="1" x14ac:dyDescent="0.2">
      <c r="A101" s="105" t="s">
        <v>502</v>
      </c>
      <c r="B101" s="106" t="s">
        <v>503</v>
      </c>
      <c r="C101" s="120">
        <f t="shared" si="1"/>
        <v>0</v>
      </c>
      <c r="D101" s="150"/>
      <c r="E101" s="150"/>
    </row>
    <row r="102" spans="1:5" ht="25.5" hidden="1" x14ac:dyDescent="0.2">
      <c r="A102" s="105" t="s">
        <v>196</v>
      </c>
      <c r="B102" s="106" t="s">
        <v>504</v>
      </c>
      <c r="C102" s="120">
        <f t="shared" si="1"/>
        <v>0</v>
      </c>
      <c r="D102" s="150"/>
      <c r="E102" s="150"/>
    </row>
    <row r="103" spans="1:5" x14ac:dyDescent="0.2">
      <c r="A103" s="105" t="s">
        <v>45</v>
      </c>
      <c r="B103" s="106" t="s">
        <v>505</v>
      </c>
      <c r="C103" s="120">
        <f t="shared" si="1"/>
        <v>197463</v>
      </c>
      <c r="D103" s="150">
        <v>197463</v>
      </c>
      <c r="E103" s="150"/>
    </row>
    <row r="104" spans="1:5" hidden="1" x14ac:dyDescent="0.2">
      <c r="A104" s="105"/>
      <c r="B104" s="162" t="s">
        <v>506</v>
      </c>
      <c r="C104" s="120">
        <f t="shared" si="1"/>
        <v>0</v>
      </c>
      <c r="D104" s="150"/>
      <c r="E104" s="150"/>
    </row>
    <row r="105" spans="1:5" hidden="1" x14ac:dyDescent="0.2">
      <c r="A105" s="105"/>
      <c r="B105" s="162" t="s">
        <v>507</v>
      </c>
      <c r="C105" s="120">
        <f t="shared" si="1"/>
        <v>0</v>
      </c>
      <c r="D105" s="150"/>
      <c r="E105" s="150"/>
    </row>
    <row r="106" spans="1:5" hidden="1" x14ac:dyDescent="0.2">
      <c r="A106" s="105"/>
      <c r="B106" s="162" t="s">
        <v>1169</v>
      </c>
      <c r="C106" s="120">
        <f t="shared" si="1"/>
        <v>0</v>
      </c>
      <c r="D106" s="150"/>
      <c r="E106" s="150"/>
    </row>
    <row r="107" spans="1:5" s="264" customFormat="1" ht="25.5" x14ac:dyDescent="0.2">
      <c r="A107" s="113" t="s">
        <v>46</v>
      </c>
      <c r="B107" s="114" t="s">
        <v>508</v>
      </c>
      <c r="C107" s="125">
        <f t="shared" si="1"/>
        <v>1578668</v>
      </c>
      <c r="D107" s="270">
        <f>D103+D94</f>
        <v>1053261</v>
      </c>
      <c r="E107" s="270">
        <f>E103+E94</f>
        <v>525407</v>
      </c>
    </row>
    <row r="108" spans="1:5" s="266" customFormat="1" ht="25.5" x14ac:dyDescent="0.2">
      <c r="A108" s="160" t="s">
        <v>47</v>
      </c>
      <c r="B108" s="161" t="s">
        <v>322</v>
      </c>
      <c r="C108" s="265">
        <f t="shared" si="1"/>
        <v>6622725</v>
      </c>
      <c r="D108" s="273">
        <f>D107+D93+D86+D58+D50</f>
        <v>4151370</v>
      </c>
      <c r="E108" s="273">
        <f>E107+E93+E86+E58+E50</f>
        <v>2471355</v>
      </c>
    </row>
    <row r="109" spans="1:5" hidden="1" x14ac:dyDescent="0.2">
      <c r="A109" s="105" t="s">
        <v>509</v>
      </c>
      <c r="B109" s="106" t="s">
        <v>510</v>
      </c>
      <c r="C109" s="120">
        <f t="shared" si="1"/>
        <v>0</v>
      </c>
      <c r="D109" s="150"/>
      <c r="E109" s="150"/>
    </row>
    <row r="110" spans="1:5" ht="25.5" hidden="1" x14ac:dyDescent="0.2">
      <c r="A110" s="105" t="s">
        <v>48</v>
      </c>
      <c r="B110" s="106" t="s">
        <v>511</v>
      </c>
      <c r="C110" s="120">
        <f t="shared" si="1"/>
        <v>0</v>
      </c>
      <c r="D110" s="150"/>
      <c r="E110" s="150"/>
    </row>
    <row r="111" spans="1:5" hidden="1" x14ac:dyDescent="0.2">
      <c r="A111" s="105" t="s">
        <v>512</v>
      </c>
      <c r="B111" s="106" t="s">
        <v>513</v>
      </c>
      <c r="C111" s="120">
        <f t="shared" si="1"/>
        <v>0</v>
      </c>
      <c r="D111" s="150"/>
      <c r="E111" s="150"/>
    </row>
    <row r="112" spans="1:5" hidden="1" x14ac:dyDescent="0.2">
      <c r="A112" s="105" t="s">
        <v>514</v>
      </c>
      <c r="B112" s="106" t="s">
        <v>515</v>
      </c>
      <c r="C112" s="120">
        <f t="shared" si="1"/>
        <v>0</v>
      </c>
      <c r="D112" s="150"/>
      <c r="E112" s="150"/>
    </row>
    <row r="113" spans="1:5" ht="25.5" hidden="1" x14ac:dyDescent="0.2">
      <c r="A113" s="105" t="s">
        <v>516</v>
      </c>
      <c r="B113" s="106" t="s">
        <v>517</v>
      </c>
      <c r="C113" s="120">
        <f t="shared" si="1"/>
        <v>0</v>
      </c>
      <c r="D113" s="150"/>
      <c r="E113" s="150"/>
    </row>
    <row r="114" spans="1:5" ht="25.5" hidden="1" x14ac:dyDescent="0.2">
      <c r="A114" s="105" t="s">
        <v>199</v>
      </c>
      <c r="B114" s="106" t="s">
        <v>518</v>
      </c>
      <c r="C114" s="120">
        <f t="shared" si="1"/>
        <v>0</v>
      </c>
      <c r="D114" s="150"/>
      <c r="E114" s="150"/>
    </row>
    <row r="115" spans="1:5" ht="25.5" hidden="1" x14ac:dyDescent="0.2">
      <c r="A115" s="105" t="s">
        <v>201</v>
      </c>
      <c r="B115" s="106" t="s">
        <v>519</v>
      </c>
      <c r="C115" s="120">
        <f t="shared" si="1"/>
        <v>0</v>
      </c>
      <c r="D115" s="150"/>
      <c r="E115" s="150"/>
    </row>
    <row r="116" spans="1:5" hidden="1" x14ac:dyDescent="0.2">
      <c r="A116" s="105" t="s">
        <v>89</v>
      </c>
      <c r="B116" s="106" t="s">
        <v>520</v>
      </c>
      <c r="C116" s="120">
        <f t="shared" si="1"/>
        <v>0</v>
      </c>
      <c r="D116" s="150"/>
      <c r="E116" s="150"/>
    </row>
    <row r="117" spans="1:5" ht="25.5" hidden="1" x14ac:dyDescent="0.2">
      <c r="A117" s="105" t="s">
        <v>204</v>
      </c>
      <c r="B117" s="106" t="s">
        <v>521</v>
      </c>
      <c r="C117" s="120">
        <f t="shared" si="1"/>
        <v>0</v>
      </c>
      <c r="D117" s="150"/>
      <c r="E117" s="150"/>
    </row>
    <row r="118" spans="1:5" ht="25.5" hidden="1" x14ac:dyDescent="0.2">
      <c r="A118" s="105" t="s">
        <v>522</v>
      </c>
      <c r="B118" s="106" t="s">
        <v>523</v>
      </c>
      <c r="C118" s="120">
        <f t="shared" si="1"/>
        <v>0</v>
      </c>
      <c r="D118" s="150"/>
      <c r="E118" s="150"/>
    </row>
    <row r="119" spans="1:5" ht="38.25" hidden="1" x14ac:dyDescent="0.2">
      <c r="A119" s="105" t="s">
        <v>524</v>
      </c>
      <c r="B119" s="106" t="s">
        <v>525</v>
      </c>
      <c r="C119" s="120">
        <f t="shared" si="1"/>
        <v>0</v>
      </c>
      <c r="D119" s="150"/>
      <c r="E119" s="150"/>
    </row>
    <row r="120" spans="1:5" ht="25.5" hidden="1" x14ac:dyDescent="0.2">
      <c r="A120" s="105" t="s">
        <v>526</v>
      </c>
      <c r="B120" s="106" t="s">
        <v>527</v>
      </c>
      <c r="C120" s="120">
        <f t="shared" si="1"/>
        <v>0</v>
      </c>
      <c r="D120" s="150"/>
      <c r="E120" s="150"/>
    </row>
    <row r="121" spans="1:5" ht="25.5" hidden="1" x14ac:dyDescent="0.2">
      <c r="A121" s="105" t="s">
        <v>528</v>
      </c>
      <c r="B121" s="106" t="s">
        <v>529</v>
      </c>
      <c r="C121" s="120">
        <f t="shared" si="1"/>
        <v>0</v>
      </c>
      <c r="D121" s="150"/>
      <c r="E121" s="150"/>
    </row>
    <row r="122" spans="1:5" ht="25.5" hidden="1" x14ac:dyDescent="0.2">
      <c r="A122" s="105" t="s">
        <v>287</v>
      </c>
      <c r="B122" s="106" t="s">
        <v>530</v>
      </c>
      <c r="C122" s="120">
        <f t="shared" si="1"/>
        <v>0</v>
      </c>
      <c r="D122" s="150"/>
      <c r="E122" s="150"/>
    </row>
    <row r="123" spans="1:5" ht="38.25" hidden="1" x14ac:dyDescent="0.2">
      <c r="A123" s="105" t="s">
        <v>531</v>
      </c>
      <c r="B123" s="106" t="s">
        <v>532</v>
      </c>
      <c r="C123" s="120">
        <f t="shared" si="1"/>
        <v>0</v>
      </c>
      <c r="D123" s="150"/>
      <c r="E123" s="150"/>
    </row>
    <row r="124" spans="1:5" hidden="1" x14ac:dyDescent="0.2">
      <c r="A124" s="105" t="s">
        <v>533</v>
      </c>
      <c r="B124" s="106" t="s">
        <v>534</v>
      </c>
      <c r="C124" s="120">
        <f t="shared" si="1"/>
        <v>0</v>
      </c>
      <c r="D124" s="150"/>
      <c r="E124" s="150"/>
    </row>
    <row r="125" spans="1:5" ht="25.5" hidden="1" x14ac:dyDescent="0.2">
      <c r="A125" s="105" t="s">
        <v>535</v>
      </c>
      <c r="B125" s="106" t="s">
        <v>536</v>
      </c>
      <c r="C125" s="120">
        <f t="shared" si="1"/>
        <v>0</v>
      </c>
      <c r="D125" s="150"/>
      <c r="E125" s="150"/>
    </row>
    <row r="126" spans="1:5" ht="25.5" hidden="1" x14ac:dyDescent="0.2">
      <c r="A126" s="105" t="s">
        <v>90</v>
      </c>
      <c r="B126" s="106" t="s">
        <v>537</v>
      </c>
      <c r="C126" s="120">
        <f t="shared" si="1"/>
        <v>0</v>
      </c>
      <c r="D126" s="150"/>
      <c r="E126" s="150"/>
    </row>
    <row r="127" spans="1:5" ht="38.25" hidden="1" x14ac:dyDescent="0.2">
      <c r="A127" s="105" t="s">
        <v>91</v>
      </c>
      <c r="B127" s="106" t="s">
        <v>538</v>
      </c>
      <c r="C127" s="120">
        <f t="shared" si="1"/>
        <v>0</v>
      </c>
      <c r="D127" s="150"/>
      <c r="E127" s="150"/>
    </row>
    <row r="128" spans="1:5" ht="38.25" hidden="1" x14ac:dyDescent="0.2">
      <c r="A128" s="105" t="s">
        <v>539</v>
      </c>
      <c r="B128" s="106" t="s">
        <v>540</v>
      </c>
      <c r="C128" s="120">
        <f t="shared" si="1"/>
        <v>0</v>
      </c>
      <c r="D128" s="150"/>
      <c r="E128" s="150"/>
    </row>
    <row r="129" spans="1:5" hidden="1" x14ac:dyDescent="0.2">
      <c r="A129" s="105" t="s">
        <v>541</v>
      </c>
      <c r="B129" s="106" t="s">
        <v>542</v>
      </c>
      <c r="C129" s="120">
        <f t="shared" si="1"/>
        <v>0</v>
      </c>
      <c r="D129" s="150"/>
      <c r="E129" s="150"/>
    </row>
    <row r="130" spans="1:5" ht="25.5" hidden="1" x14ac:dyDescent="0.2">
      <c r="A130" s="105" t="s">
        <v>543</v>
      </c>
      <c r="B130" s="106" t="s">
        <v>544</v>
      </c>
      <c r="C130" s="120">
        <f t="shared" si="1"/>
        <v>0</v>
      </c>
      <c r="D130" s="150"/>
      <c r="E130" s="150"/>
    </row>
    <row r="131" spans="1:5" ht="38.25" hidden="1" x14ac:dyDescent="0.2">
      <c r="A131" s="105" t="s">
        <v>545</v>
      </c>
      <c r="B131" s="106" t="s">
        <v>546</v>
      </c>
      <c r="C131" s="120">
        <f t="shared" si="1"/>
        <v>0</v>
      </c>
      <c r="D131" s="150"/>
      <c r="E131" s="150"/>
    </row>
    <row r="132" spans="1:5" ht="89.25" hidden="1" x14ac:dyDescent="0.2">
      <c r="A132" s="105" t="s">
        <v>547</v>
      </c>
      <c r="B132" s="106" t="s">
        <v>548</v>
      </c>
      <c r="C132" s="120">
        <f t="shared" si="1"/>
        <v>0</v>
      </c>
      <c r="D132" s="150"/>
      <c r="E132" s="150"/>
    </row>
    <row r="133" spans="1:5" ht="38.25" hidden="1" x14ac:dyDescent="0.2">
      <c r="A133" s="105" t="s">
        <v>549</v>
      </c>
      <c r="B133" s="106" t="s">
        <v>550</v>
      </c>
      <c r="C133" s="120">
        <f t="shared" si="1"/>
        <v>0</v>
      </c>
      <c r="D133" s="150"/>
      <c r="E133" s="150"/>
    </row>
    <row r="134" spans="1:5" ht="38.25" hidden="1" x14ac:dyDescent="0.2">
      <c r="A134" s="105" t="s">
        <v>551</v>
      </c>
      <c r="B134" s="106" t="s">
        <v>552</v>
      </c>
      <c r="C134" s="120">
        <f t="shared" si="1"/>
        <v>0</v>
      </c>
      <c r="D134" s="150"/>
      <c r="E134" s="150"/>
    </row>
    <row r="135" spans="1:5" hidden="1" x14ac:dyDescent="0.2">
      <c r="A135" s="105" t="s">
        <v>553</v>
      </c>
      <c r="B135" s="106" t="s">
        <v>554</v>
      </c>
      <c r="C135" s="120">
        <f t="shared" si="1"/>
        <v>0</v>
      </c>
      <c r="D135" s="150"/>
      <c r="E135" s="150"/>
    </row>
    <row r="136" spans="1:5" ht="25.5" hidden="1" x14ac:dyDescent="0.2">
      <c r="A136" s="105" t="s">
        <v>555</v>
      </c>
      <c r="B136" s="106" t="s">
        <v>556</v>
      </c>
      <c r="C136" s="120">
        <f t="shared" ref="C136:C199" si="2">D136+E136</f>
        <v>0</v>
      </c>
      <c r="D136" s="150"/>
      <c r="E136" s="150"/>
    </row>
    <row r="137" spans="1:5" ht="38.25" hidden="1" x14ac:dyDescent="0.2">
      <c r="A137" s="105" t="s">
        <v>557</v>
      </c>
      <c r="B137" s="106" t="s">
        <v>558</v>
      </c>
      <c r="C137" s="120">
        <f t="shared" si="2"/>
        <v>0</v>
      </c>
      <c r="D137" s="150"/>
      <c r="E137" s="150"/>
    </row>
    <row r="138" spans="1:5" hidden="1" x14ac:dyDescent="0.2">
      <c r="A138" s="105" t="s">
        <v>559</v>
      </c>
      <c r="B138" s="106" t="s">
        <v>560</v>
      </c>
      <c r="C138" s="120">
        <f t="shared" si="2"/>
        <v>0</v>
      </c>
      <c r="D138" s="150"/>
      <c r="E138" s="150"/>
    </row>
    <row r="139" spans="1:5" ht="38.25" hidden="1" x14ac:dyDescent="0.2">
      <c r="A139" s="105" t="s">
        <v>561</v>
      </c>
      <c r="B139" s="106" t="s">
        <v>562</v>
      </c>
      <c r="C139" s="120">
        <f t="shared" si="2"/>
        <v>0</v>
      </c>
      <c r="D139" s="150"/>
      <c r="E139" s="150"/>
    </row>
    <row r="140" spans="1:5" ht="25.5" hidden="1" x14ac:dyDescent="0.2">
      <c r="A140" s="105" t="s">
        <v>563</v>
      </c>
      <c r="B140" s="106" t="s">
        <v>564</v>
      </c>
      <c r="C140" s="120">
        <f t="shared" si="2"/>
        <v>0</v>
      </c>
      <c r="D140" s="150"/>
      <c r="E140" s="150"/>
    </row>
    <row r="141" spans="1:5" ht="25.5" hidden="1" x14ac:dyDescent="0.2">
      <c r="A141" s="105" t="s">
        <v>565</v>
      </c>
      <c r="B141" s="106" t="s">
        <v>566</v>
      </c>
      <c r="C141" s="120">
        <f t="shared" si="2"/>
        <v>0</v>
      </c>
      <c r="D141" s="150"/>
      <c r="E141" s="150"/>
    </row>
    <row r="142" spans="1:5" ht="25.5" hidden="1" x14ac:dyDescent="0.2">
      <c r="A142" s="105" t="s">
        <v>567</v>
      </c>
      <c r="B142" s="106" t="s">
        <v>568</v>
      </c>
      <c r="C142" s="120">
        <f t="shared" si="2"/>
        <v>0</v>
      </c>
      <c r="D142" s="150"/>
      <c r="E142" s="150"/>
    </row>
    <row r="143" spans="1:5" hidden="1" x14ac:dyDescent="0.2">
      <c r="A143" s="105" t="s">
        <v>569</v>
      </c>
      <c r="B143" s="106" t="s">
        <v>570</v>
      </c>
      <c r="C143" s="120">
        <f t="shared" si="2"/>
        <v>0</v>
      </c>
      <c r="D143" s="150"/>
      <c r="E143" s="150"/>
    </row>
    <row r="144" spans="1:5" ht="25.5" hidden="1" x14ac:dyDescent="0.2">
      <c r="A144" s="105" t="s">
        <v>571</v>
      </c>
      <c r="B144" s="106" t="s">
        <v>572</v>
      </c>
      <c r="C144" s="120">
        <f t="shared" si="2"/>
        <v>0</v>
      </c>
      <c r="D144" s="150"/>
      <c r="E144" s="150"/>
    </row>
    <row r="145" spans="1:5" ht="25.5" hidden="1" x14ac:dyDescent="0.2">
      <c r="A145" s="105" t="s">
        <v>573</v>
      </c>
      <c r="B145" s="106" t="s">
        <v>574</v>
      </c>
      <c r="C145" s="120">
        <f t="shared" si="2"/>
        <v>0</v>
      </c>
      <c r="D145" s="150"/>
      <c r="E145" s="150"/>
    </row>
    <row r="146" spans="1:5" ht="38.25" hidden="1" x14ac:dyDescent="0.2">
      <c r="A146" s="105" t="s">
        <v>575</v>
      </c>
      <c r="B146" s="106" t="s">
        <v>576</v>
      </c>
      <c r="C146" s="120">
        <f t="shared" si="2"/>
        <v>0</v>
      </c>
      <c r="D146" s="150"/>
      <c r="E146" s="150"/>
    </row>
    <row r="147" spans="1:5" ht="51" hidden="1" x14ac:dyDescent="0.2">
      <c r="A147" s="105" t="s">
        <v>302</v>
      </c>
      <c r="B147" s="106" t="s">
        <v>577</v>
      </c>
      <c r="C147" s="120">
        <f t="shared" si="2"/>
        <v>0</v>
      </c>
      <c r="D147" s="150"/>
      <c r="E147" s="150"/>
    </row>
    <row r="148" spans="1:5" ht="25.5" hidden="1" x14ac:dyDescent="0.2">
      <c r="A148" s="105" t="s">
        <v>578</v>
      </c>
      <c r="B148" s="106" t="s">
        <v>579</v>
      </c>
      <c r="C148" s="120">
        <f t="shared" si="2"/>
        <v>0</v>
      </c>
      <c r="D148" s="150"/>
      <c r="E148" s="150"/>
    </row>
    <row r="149" spans="1:5" ht="25.5" hidden="1" x14ac:dyDescent="0.2">
      <c r="A149" s="105" t="s">
        <v>207</v>
      </c>
      <c r="B149" s="106" t="s">
        <v>580</v>
      </c>
      <c r="C149" s="120">
        <f t="shared" si="2"/>
        <v>0</v>
      </c>
      <c r="D149" s="150"/>
      <c r="E149" s="150"/>
    </row>
    <row r="150" spans="1:5" ht="25.5" hidden="1" x14ac:dyDescent="0.2">
      <c r="A150" s="105" t="s">
        <v>581</v>
      </c>
      <c r="B150" s="106" t="s">
        <v>582</v>
      </c>
      <c r="C150" s="120">
        <f t="shared" si="2"/>
        <v>0</v>
      </c>
      <c r="D150" s="150"/>
      <c r="E150" s="150"/>
    </row>
    <row r="151" spans="1:5" ht="25.5" hidden="1" x14ac:dyDescent="0.2">
      <c r="A151" s="105" t="s">
        <v>583</v>
      </c>
      <c r="B151" s="106" t="s">
        <v>584</v>
      </c>
      <c r="C151" s="120">
        <f t="shared" si="2"/>
        <v>0</v>
      </c>
      <c r="D151" s="150"/>
      <c r="E151" s="150"/>
    </row>
    <row r="152" spans="1:5" hidden="1" x14ac:dyDescent="0.2">
      <c r="A152" s="105" t="s">
        <v>585</v>
      </c>
      <c r="B152" s="106" t="s">
        <v>586</v>
      </c>
      <c r="C152" s="120">
        <f t="shared" si="2"/>
        <v>0</v>
      </c>
      <c r="D152" s="150"/>
      <c r="E152" s="150"/>
    </row>
    <row r="153" spans="1:5" ht="25.5" hidden="1" x14ac:dyDescent="0.2">
      <c r="A153" s="105" t="s">
        <v>587</v>
      </c>
      <c r="B153" s="106" t="s">
        <v>588</v>
      </c>
      <c r="C153" s="120">
        <f t="shared" si="2"/>
        <v>0</v>
      </c>
      <c r="D153" s="150"/>
      <c r="E153" s="150"/>
    </row>
    <row r="154" spans="1:5" ht="25.5" hidden="1" x14ac:dyDescent="0.2">
      <c r="A154" s="105" t="s">
        <v>589</v>
      </c>
      <c r="B154" s="106" t="s">
        <v>590</v>
      </c>
      <c r="C154" s="120">
        <f t="shared" si="2"/>
        <v>0</v>
      </c>
      <c r="D154" s="150"/>
      <c r="E154" s="150"/>
    </row>
    <row r="155" spans="1:5" ht="25.5" hidden="1" x14ac:dyDescent="0.2">
      <c r="A155" s="105" t="s">
        <v>591</v>
      </c>
      <c r="B155" s="106" t="s">
        <v>592</v>
      </c>
      <c r="C155" s="120">
        <f t="shared" si="2"/>
        <v>0</v>
      </c>
      <c r="D155" s="150"/>
      <c r="E155" s="150"/>
    </row>
    <row r="156" spans="1:5" ht="25.5" hidden="1" x14ac:dyDescent="0.2">
      <c r="A156" s="105" t="s">
        <v>288</v>
      </c>
      <c r="B156" s="106" t="s">
        <v>593</v>
      </c>
      <c r="C156" s="120">
        <f t="shared" si="2"/>
        <v>0</v>
      </c>
      <c r="D156" s="150"/>
      <c r="E156" s="150"/>
    </row>
    <row r="157" spans="1:5" ht="38.25" hidden="1" x14ac:dyDescent="0.2">
      <c r="A157" s="105" t="s">
        <v>92</v>
      </c>
      <c r="B157" s="106" t="s">
        <v>594</v>
      </c>
      <c r="C157" s="120">
        <f t="shared" si="2"/>
        <v>0</v>
      </c>
      <c r="D157" s="150"/>
      <c r="E157" s="150"/>
    </row>
    <row r="158" spans="1:5" ht="38.25" hidden="1" x14ac:dyDescent="0.2">
      <c r="A158" s="105" t="s">
        <v>595</v>
      </c>
      <c r="B158" s="106" t="s">
        <v>596</v>
      </c>
      <c r="C158" s="120">
        <f t="shared" si="2"/>
        <v>0</v>
      </c>
      <c r="D158" s="150"/>
      <c r="E158" s="150"/>
    </row>
    <row r="159" spans="1:5" ht="51" hidden="1" x14ac:dyDescent="0.2">
      <c r="A159" s="105" t="s">
        <v>289</v>
      </c>
      <c r="B159" s="106" t="s">
        <v>597</v>
      </c>
      <c r="C159" s="120">
        <f t="shared" si="2"/>
        <v>0</v>
      </c>
      <c r="D159" s="150"/>
      <c r="E159" s="150"/>
    </row>
    <row r="160" spans="1:5" ht="38.25" hidden="1" x14ac:dyDescent="0.2">
      <c r="A160" s="105" t="s">
        <v>598</v>
      </c>
      <c r="B160" s="106" t="s">
        <v>599</v>
      </c>
      <c r="C160" s="120">
        <f t="shared" si="2"/>
        <v>0</v>
      </c>
      <c r="D160" s="150"/>
      <c r="E160" s="150"/>
    </row>
    <row r="161" spans="1:5" ht="38.25" hidden="1" x14ac:dyDescent="0.2">
      <c r="A161" s="105" t="s">
        <v>600</v>
      </c>
      <c r="B161" s="106" t="s">
        <v>601</v>
      </c>
      <c r="C161" s="120">
        <f t="shared" si="2"/>
        <v>0</v>
      </c>
      <c r="D161" s="150"/>
      <c r="E161" s="150"/>
    </row>
    <row r="162" spans="1:5" hidden="1" x14ac:dyDescent="0.2">
      <c r="A162" s="105" t="s">
        <v>303</v>
      </c>
      <c r="B162" s="106" t="s">
        <v>602</v>
      </c>
      <c r="C162" s="120">
        <f t="shared" si="2"/>
        <v>0</v>
      </c>
      <c r="D162" s="150"/>
      <c r="E162" s="150"/>
    </row>
    <row r="163" spans="1:5" ht="25.5" hidden="1" x14ac:dyDescent="0.2">
      <c r="A163" s="105" t="s">
        <v>49</v>
      </c>
      <c r="B163" s="106" t="s">
        <v>603</v>
      </c>
      <c r="C163" s="120">
        <f t="shared" si="2"/>
        <v>0</v>
      </c>
      <c r="D163" s="150"/>
      <c r="E163" s="150"/>
    </row>
    <row r="164" spans="1:5" ht="25.5" hidden="1" x14ac:dyDescent="0.2">
      <c r="A164" s="105" t="s">
        <v>93</v>
      </c>
      <c r="B164" s="106" t="s">
        <v>604</v>
      </c>
      <c r="C164" s="120">
        <f t="shared" si="2"/>
        <v>0</v>
      </c>
      <c r="D164" s="150"/>
      <c r="E164" s="150"/>
    </row>
    <row r="165" spans="1:5" ht="25.5" hidden="1" x14ac:dyDescent="0.2">
      <c r="A165" s="105" t="s">
        <v>605</v>
      </c>
      <c r="B165" s="106" t="s">
        <v>606</v>
      </c>
      <c r="C165" s="120">
        <f t="shared" si="2"/>
        <v>0</v>
      </c>
      <c r="D165" s="150"/>
      <c r="E165" s="150"/>
    </row>
    <row r="166" spans="1:5" ht="25.5" hidden="1" x14ac:dyDescent="0.2">
      <c r="A166" s="105" t="s">
        <v>50</v>
      </c>
      <c r="B166" s="106" t="s">
        <v>607</v>
      </c>
      <c r="C166" s="120">
        <f t="shared" si="2"/>
        <v>0</v>
      </c>
      <c r="D166" s="150"/>
      <c r="E166" s="150"/>
    </row>
    <row r="167" spans="1:5" ht="25.5" hidden="1" x14ac:dyDescent="0.2">
      <c r="A167" s="105" t="s">
        <v>304</v>
      </c>
      <c r="B167" s="106" t="s">
        <v>608</v>
      </c>
      <c r="C167" s="120">
        <f t="shared" si="2"/>
        <v>0</v>
      </c>
      <c r="D167" s="150"/>
      <c r="E167" s="150"/>
    </row>
    <row r="168" spans="1:5" ht="38.25" hidden="1" x14ac:dyDescent="0.2">
      <c r="A168" s="105" t="s">
        <v>609</v>
      </c>
      <c r="B168" s="106" t="s">
        <v>610</v>
      </c>
      <c r="C168" s="120">
        <f t="shared" si="2"/>
        <v>0</v>
      </c>
      <c r="D168" s="150"/>
      <c r="E168" s="150"/>
    </row>
    <row r="169" spans="1:5" ht="38.25" hidden="1" x14ac:dyDescent="0.2">
      <c r="A169" s="105" t="s">
        <v>611</v>
      </c>
      <c r="B169" s="106" t="s">
        <v>612</v>
      </c>
      <c r="C169" s="120">
        <f t="shared" si="2"/>
        <v>0</v>
      </c>
      <c r="D169" s="150"/>
      <c r="E169" s="150"/>
    </row>
    <row r="170" spans="1:5" ht="25.5" hidden="1" x14ac:dyDescent="0.2">
      <c r="A170" s="105" t="s">
        <v>290</v>
      </c>
      <c r="B170" s="106" t="s">
        <v>613</v>
      </c>
      <c r="C170" s="120">
        <f t="shared" si="2"/>
        <v>0</v>
      </c>
      <c r="D170" s="150"/>
      <c r="E170" s="150"/>
    </row>
    <row r="171" spans="1:5" ht="25.5" hidden="1" x14ac:dyDescent="0.2">
      <c r="A171" s="105" t="s">
        <v>614</v>
      </c>
      <c r="B171" s="106" t="s">
        <v>615</v>
      </c>
      <c r="C171" s="120">
        <f t="shared" si="2"/>
        <v>0</v>
      </c>
      <c r="D171" s="150"/>
      <c r="E171" s="150"/>
    </row>
    <row r="172" spans="1:5" ht="38.25" hidden="1" x14ac:dyDescent="0.2">
      <c r="A172" s="105" t="s">
        <v>616</v>
      </c>
      <c r="B172" s="106" t="s">
        <v>617</v>
      </c>
      <c r="C172" s="120">
        <f t="shared" si="2"/>
        <v>0</v>
      </c>
      <c r="D172" s="150"/>
      <c r="E172" s="150"/>
    </row>
    <row r="173" spans="1:5" ht="51" hidden="1" x14ac:dyDescent="0.2">
      <c r="A173" s="105" t="s">
        <v>305</v>
      </c>
      <c r="B173" s="106" t="s">
        <v>618</v>
      </c>
      <c r="C173" s="120">
        <f t="shared" si="2"/>
        <v>0</v>
      </c>
      <c r="D173" s="150"/>
      <c r="E173" s="150"/>
    </row>
    <row r="174" spans="1:5" ht="51" hidden="1" x14ac:dyDescent="0.2">
      <c r="A174" s="105" t="s">
        <v>619</v>
      </c>
      <c r="B174" s="106" t="s">
        <v>620</v>
      </c>
      <c r="C174" s="120">
        <f t="shared" si="2"/>
        <v>0</v>
      </c>
      <c r="D174" s="150"/>
      <c r="E174" s="150"/>
    </row>
    <row r="175" spans="1:5" s="266" customFormat="1" ht="38.25" hidden="1" x14ac:dyDescent="0.2">
      <c r="A175" s="160" t="s">
        <v>323</v>
      </c>
      <c r="B175" s="161" t="s">
        <v>324</v>
      </c>
      <c r="C175" s="265">
        <f t="shared" si="2"/>
        <v>0</v>
      </c>
      <c r="D175" s="273"/>
      <c r="E175" s="273"/>
    </row>
    <row r="176" spans="1:5" ht="25.5" hidden="1" x14ac:dyDescent="0.2">
      <c r="A176" s="105" t="s">
        <v>621</v>
      </c>
      <c r="B176" s="106" t="s">
        <v>622</v>
      </c>
      <c r="C176" s="120">
        <f t="shared" si="2"/>
        <v>0</v>
      </c>
      <c r="D176" s="150"/>
      <c r="E176" s="150"/>
    </row>
    <row r="177" spans="1:5" hidden="1" x14ac:dyDescent="0.2">
      <c r="A177" s="105" t="s">
        <v>623</v>
      </c>
      <c r="B177" s="106" t="s">
        <v>624</v>
      </c>
      <c r="C177" s="120">
        <f t="shared" si="2"/>
        <v>0</v>
      </c>
      <c r="D177" s="150"/>
      <c r="E177" s="150"/>
    </row>
    <row r="178" spans="1:5" hidden="1" x14ac:dyDescent="0.2">
      <c r="A178" s="105" t="s">
        <v>625</v>
      </c>
      <c r="B178" s="106" t="s">
        <v>626</v>
      </c>
      <c r="C178" s="120">
        <f t="shared" si="2"/>
        <v>0</v>
      </c>
      <c r="D178" s="150"/>
      <c r="E178" s="150"/>
    </row>
    <row r="179" spans="1:5" ht="38.25" hidden="1" x14ac:dyDescent="0.2">
      <c r="A179" s="105" t="s">
        <v>627</v>
      </c>
      <c r="B179" s="106" t="s">
        <v>628</v>
      </c>
      <c r="C179" s="120">
        <f t="shared" si="2"/>
        <v>0</v>
      </c>
      <c r="D179" s="150"/>
      <c r="E179" s="150"/>
    </row>
    <row r="180" spans="1:5" ht="51" hidden="1" x14ac:dyDescent="0.2">
      <c r="A180" s="105" t="s">
        <v>629</v>
      </c>
      <c r="B180" s="106" t="s">
        <v>630</v>
      </c>
      <c r="C180" s="120">
        <f t="shared" si="2"/>
        <v>0</v>
      </c>
      <c r="D180" s="150"/>
      <c r="E180" s="150"/>
    </row>
    <row r="181" spans="1:5" ht="25.5" hidden="1" x14ac:dyDescent="0.2">
      <c r="A181" s="105" t="s">
        <v>631</v>
      </c>
      <c r="B181" s="106" t="s">
        <v>632</v>
      </c>
      <c r="C181" s="120">
        <f t="shared" si="2"/>
        <v>0</v>
      </c>
      <c r="D181" s="150"/>
      <c r="E181" s="150"/>
    </row>
    <row r="182" spans="1:5" ht="25.5" hidden="1" x14ac:dyDescent="0.2">
      <c r="A182" s="105" t="s">
        <v>633</v>
      </c>
      <c r="B182" s="106" t="s">
        <v>634</v>
      </c>
      <c r="C182" s="120">
        <f t="shared" si="2"/>
        <v>0</v>
      </c>
      <c r="D182" s="150"/>
      <c r="E182" s="150"/>
    </row>
    <row r="183" spans="1:5" ht="38.25" hidden="1" x14ac:dyDescent="0.2">
      <c r="A183" s="105" t="s">
        <v>635</v>
      </c>
      <c r="B183" s="106" t="s">
        <v>636</v>
      </c>
      <c r="C183" s="120">
        <f t="shared" si="2"/>
        <v>0</v>
      </c>
      <c r="D183" s="150"/>
      <c r="E183" s="150"/>
    </row>
    <row r="184" spans="1:5" ht="25.5" hidden="1" x14ac:dyDescent="0.2">
      <c r="A184" s="105" t="s">
        <v>637</v>
      </c>
      <c r="B184" s="106" t="s">
        <v>638</v>
      </c>
      <c r="C184" s="120">
        <f t="shared" si="2"/>
        <v>0</v>
      </c>
      <c r="D184" s="150"/>
      <c r="E184" s="150"/>
    </row>
    <row r="185" spans="1:5" ht="25.5" hidden="1" x14ac:dyDescent="0.2">
      <c r="A185" s="105" t="s">
        <v>639</v>
      </c>
      <c r="B185" s="106" t="s">
        <v>640</v>
      </c>
      <c r="C185" s="120">
        <f t="shared" si="2"/>
        <v>0</v>
      </c>
      <c r="D185" s="150"/>
      <c r="E185" s="150"/>
    </row>
    <row r="186" spans="1:5" ht="25.5" hidden="1" x14ac:dyDescent="0.2">
      <c r="A186" s="105" t="s">
        <v>641</v>
      </c>
      <c r="B186" s="106" t="s">
        <v>642</v>
      </c>
      <c r="C186" s="120">
        <f t="shared" si="2"/>
        <v>0</v>
      </c>
      <c r="D186" s="150"/>
      <c r="E186" s="150"/>
    </row>
    <row r="187" spans="1:5" ht="25.5" hidden="1" x14ac:dyDescent="0.2">
      <c r="A187" s="105" t="s">
        <v>643</v>
      </c>
      <c r="B187" s="106" t="s">
        <v>644</v>
      </c>
      <c r="C187" s="120">
        <f t="shared" si="2"/>
        <v>0</v>
      </c>
      <c r="D187" s="150"/>
      <c r="E187" s="150"/>
    </row>
    <row r="188" spans="1:5" ht="25.5" hidden="1" x14ac:dyDescent="0.2">
      <c r="A188" s="105" t="s">
        <v>645</v>
      </c>
      <c r="B188" s="106" t="s">
        <v>646</v>
      </c>
      <c r="C188" s="120">
        <f t="shared" si="2"/>
        <v>0</v>
      </c>
      <c r="D188" s="150"/>
      <c r="E188" s="150"/>
    </row>
    <row r="189" spans="1:5" ht="25.5" hidden="1" x14ac:dyDescent="0.2">
      <c r="A189" s="105" t="s">
        <v>647</v>
      </c>
      <c r="B189" s="106" t="s">
        <v>648</v>
      </c>
      <c r="C189" s="120">
        <f t="shared" si="2"/>
        <v>0</v>
      </c>
      <c r="D189" s="150"/>
      <c r="E189" s="150"/>
    </row>
    <row r="190" spans="1:5" ht="25.5" hidden="1" x14ac:dyDescent="0.2">
      <c r="A190" s="105" t="s">
        <v>291</v>
      </c>
      <c r="B190" s="106" t="s">
        <v>649</v>
      </c>
      <c r="C190" s="120">
        <f t="shared" si="2"/>
        <v>0</v>
      </c>
      <c r="D190" s="150"/>
      <c r="E190" s="150"/>
    </row>
    <row r="191" spans="1:5" ht="51" hidden="1" x14ac:dyDescent="0.2">
      <c r="A191" s="105" t="s">
        <v>650</v>
      </c>
      <c r="B191" s="106" t="s">
        <v>651</v>
      </c>
      <c r="C191" s="120">
        <f t="shared" si="2"/>
        <v>0</v>
      </c>
      <c r="D191" s="150"/>
      <c r="E191" s="150"/>
    </row>
    <row r="192" spans="1:5" ht="25.5" hidden="1" x14ac:dyDescent="0.2">
      <c r="A192" s="105" t="s">
        <v>94</v>
      </c>
      <c r="B192" s="106" t="s">
        <v>652</v>
      </c>
      <c r="C192" s="120">
        <f t="shared" si="2"/>
        <v>0</v>
      </c>
      <c r="D192" s="150"/>
      <c r="E192" s="150"/>
    </row>
    <row r="193" spans="1:5" ht="25.5" hidden="1" x14ac:dyDescent="0.2">
      <c r="A193" s="105" t="s">
        <v>653</v>
      </c>
      <c r="B193" s="106" t="s">
        <v>654</v>
      </c>
      <c r="C193" s="120">
        <f t="shared" si="2"/>
        <v>0</v>
      </c>
      <c r="D193" s="150"/>
      <c r="E193" s="150"/>
    </row>
    <row r="194" spans="1:5" ht="38.25" hidden="1" x14ac:dyDescent="0.2">
      <c r="A194" s="105" t="s">
        <v>655</v>
      </c>
      <c r="B194" s="106" t="s">
        <v>656</v>
      </c>
      <c r="C194" s="120">
        <f t="shared" si="2"/>
        <v>0</v>
      </c>
      <c r="D194" s="150"/>
      <c r="E194" s="150"/>
    </row>
    <row r="195" spans="1:5" ht="25.5" hidden="1" x14ac:dyDescent="0.2">
      <c r="A195" s="105" t="s">
        <v>292</v>
      </c>
      <c r="B195" s="106" t="s">
        <v>657</v>
      </c>
      <c r="C195" s="120">
        <f t="shared" si="2"/>
        <v>0</v>
      </c>
      <c r="D195" s="150"/>
      <c r="E195" s="150"/>
    </row>
    <row r="196" spans="1:5" ht="25.5" hidden="1" x14ac:dyDescent="0.2">
      <c r="A196" s="105" t="s">
        <v>658</v>
      </c>
      <c r="B196" s="106" t="s">
        <v>659</v>
      </c>
      <c r="C196" s="120">
        <f t="shared" si="2"/>
        <v>0</v>
      </c>
      <c r="D196" s="150"/>
      <c r="E196" s="150"/>
    </row>
    <row r="197" spans="1:5" ht="25.5" hidden="1" x14ac:dyDescent="0.2">
      <c r="A197" s="105" t="s">
        <v>95</v>
      </c>
      <c r="B197" s="106" t="s">
        <v>660</v>
      </c>
      <c r="C197" s="120">
        <f t="shared" si="2"/>
        <v>0</v>
      </c>
      <c r="D197" s="150"/>
      <c r="E197" s="150"/>
    </row>
    <row r="198" spans="1:5" ht="25.5" hidden="1" x14ac:dyDescent="0.2">
      <c r="A198" s="105" t="s">
        <v>661</v>
      </c>
      <c r="B198" s="106" t="s">
        <v>662</v>
      </c>
      <c r="C198" s="120">
        <f t="shared" si="2"/>
        <v>0</v>
      </c>
      <c r="D198" s="150"/>
      <c r="E198" s="150"/>
    </row>
    <row r="199" spans="1:5" ht="25.5" hidden="1" x14ac:dyDescent="0.2">
      <c r="A199" s="105" t="s">
        <v>663</v>
      </c>
      <c r="B199" s="106" t="s">
        <v>664</v>
      </c>
      <c r="C199" s="120">
        <f t="shared" si="2"/>
        <v>0</v>
      </c>
      <c r="D199" s="150"/>
      <c r="E199" s="150"/>
    </row>
    <row r="200" spans="1:5" ht="25.5" hidden="1" x14ac:dyDescent="0.2">
      <c r="A200" s="105" t="s">
        <v>209</v>
      </c>
      <c r="B200" s="106" t="s">
        <v>665</v>
      </c>
      <c r="C200" s="120">
        <f t="shared" ref="C200:C263" si="3">D200+E200</f>
        <v>0</v>
      </c>
      <c r="D200" s="150"/>
      <c r="E200" s="150"/>
    </row>
    <row r="201" spans="1:5" ht="25.5" hidden="1" x14ac:dyDescent="0.2">
      <c r="A201" s="105" t="s">
        <v>666</v>
      </c>
      <c r="B201" s="106" t="s">
        <v>667</v>
      </c>
      <c r="C201" s="120">
        <f t="shared" si="3"/>
        <v>0</v>
      </c>
      <c r="D201" s="150"/>
      <c r="E201" s="150"/>
    </row>
    <row r="202" spans="1:5" ht="38.25" hidden="1" x14ac:dyDescent="0.2">
      <c r="A202" s="105" t="s">
        <v>293</v>
      </c>
      <c r="B202" s="106" t="s">
        <v>668</v>
      </c>
      <c r="C202" s="120">
        <f t="shared" si="3"/>
        <v>0</v>
      </c>
      <c r="D202" s="150"/>
      <c r="E202" s="150"/>
    </row>
    <row r="203" spans="1:5" ht="25.5" hidden="1" x14ac:dyDescent="0.2">
      <c r="A203" s="105" t="s">
        <v>669</v>
      </c>
      <c r="B203" s="106" t="s">
        <v>670</v>
      </c>
      <c r="C203" s="120">
        <f t="shared" si="3"/>
        <v>0</v>
      </c>
      <c r="D203" s="150"/>
      <c r="E203" s="150"/>
    </row>
    <row r="204" spans="1:5" ht="25.5" hidden="1" x14ac:dyDescent="0.2">
      <c r="A204" s="105" t="s">
        <v>306</v>
      </c>
      <c r="B204" s="106" t="s">
        <v>671</v>
      </c>
      <c r="C204" s="120">
        <f t="shared" si="3"/>
        <v>0</v>
      </c>
      <c r="D204" s="150"/>
      <c r="E204" s="150"/>
    </row>
    <row r="205" spans="1:5" ht="38.25" hidden="1" x14ac:dyDescent="0.2">
      <c r="A205" s="105" t="s">
        <v>672</v>
      </c>
      <c r="B205" s="106" t="s">
        <v>673</v>
      </c>
      <c r="C205" s="120">
        <f t="shared" si="3"/>
        <v>0</v>
      </c>
      <c r="D205" s="150"/>
      <c r="E205" s="150"/>
    </row>
    <row r="206" spans="1:5" ht="25.5" hidden="1" x14ac:dyDescent="0.2">
      <c r="A206" s="105" t="s">
        <v>211</v>
      </c>
      <c r="B206" s="106" t="s">
        <v>674</v>
      </c>
      <c r="C206" s="120">
        <f t="shared" si="3"/>
        <v>0</v>
      </c>
      <c r="D206" s="150"/>
      <c r="E206" s="150"/>
    </row>
    <row r="207" spans="1:5" ht="25.5" hidden="1" x14ac:dyDescent="0.2">
      <c r="A207" s="105" t="s">
        <v>213</v>
      </c>
      <c r="B207" s="106" t="s">
        <v>675</v>
      </c>
      <c r="C207" s="120">
        <f t="shared" si="3"/>
        <v>0</v>
      </c>
      <c r="D207" s="150"/>
      <c r="E207" s="150"/>
    </row>
    <row r="208" spans="1:5" ht="25.5" hidden="1" x14ac:dyDescent="0.2">
      <c r="A208" s="105" t="s">
        <v>676</v>
      </c>
      <c r="B208" s="106" t="s">
        <v>677</v>
      </c>
      <c r="C208" s="120">
        <f t="shared" si="3"/>
        <v>0</v>
      </c>
      <c r="D208" s="150"/>
      <c r="E208" s="150"/>
    </row>
    <row r="209" spans="1:5" ht="25.5" hidden="1" x14ac:dyDescent="0.2">
      <c r="A209" s="105" t="s">
        <v>678</v>
      </c>
      <c r="B209" s="106" t="s">
        <v>679</v>
      </c>
      <c r="C209" s="120">
        <f t="shared" si="3"/>
        <v>0</v>
      </c>
      <c r="D209" s="150"/>
      <c r="E209" s="150"/>
    </row>
    <row r="210" spans="1:5" ht="25.5" hidden="1" x14ac:dyDescent="0.2">
      <c r="A210" s="105" t="s">
        <v>680</v>
      </c>
      <c r="B210" s="106" t="s">
        <v>681</v>
      </c>
      <c r="C210" s="120">
        <f t="shared" si="3"/>
        <v>0</v>
      </c>
      <c r="D210" s="150"/>
      <c r="E210" s="150"/>
    </row>
    <row r="211" spans="1:5" ht="25.5" hidden="1" x14ac:dyDescent="0.2">
      <c r="A211" s="105" t="s">
        <v>682</v>
      </c>
      <c r="B211" s="106" t="s">
        <v>683</v>
      </c>
      <c r="C211" s="120">
        <f t="shared" si="3"/>
        <v>0</v>
      </c>
      <c r="D211" s="150"/>
      <c r="E211" s="150"/>
    </row>
    <row r="212" spans="1:5" ht="25.5" hidden="1" x14ac:dyDescent="0.2">
      <c r="A212" s="105" t="s">
        <v>294</v>
      </c>
      <c r="B212" s="106" t="s">
        <v>684</v>
      </c>
      <c r="C212" s="120">
        <f t="shared" si="3"/>
        <v>0</v>
      </c>
      <c r="D212" s="150"/>
      <c r="E212" s="150"/>
    </row>
    <row r="213" spans="1:5" ht="51" hidden="1" x14ac:dyDescent="0.2">
      <c r="A213" s="105" t="s">
        <v>295</v>
      </c>
      <c r="B213" s="106" t="s">
        <v>685</v>
      </c>
      <c r="C213" s="120">
        <f t="shared" si="3"/>
        <v>0</v>
      </c>
      <c r="D213" s="150"/>
      <c r="E213" s="150"/>
    </row>
    <row r="214" spans="1:5" ht="38.25" hidden="1" x14ac:dyDescent="0.2">
      <c r="A214" s="105" t="s">
        <v>686</v>
      </c>
      <c r="B214" s="106" t="s">
        <v>687</v>
      </c>
      <c r="C214" s="120">
        <f t="shared" si="3"/>
        <v>0</v>
      </c>
      <c r="D214" s="150"/>
      <c r="E214" s="150"/>
    </row>
    <row r="215" spans="1:5" ht="51" hidden="1" x14ac:dyDescent="0.2">
      <c r="A215" s="105" t="s">
        <v>688</v>
      </c>
      <c r="B215" s="106" t="s">
        <v>689</v>
      </c>
      <c r="C215" s="120">
        <f t="shared" si="3"/>
        <v>0</v>
      </c>
      <c r="D215" s="150"/>
      <c r="E215" s="150"/>
    </row>
    <row r="216" spans="1:5" hidden="1" x14ac:dyDescent="0.2">
      <c r="A216" s="105" t="s">
        <v>96</v>
      </c>
      <c r="B216" s="106" t="s">
        <v>690</v>
      </c>
      <c r="C216" s="120">
        <f t="shared" si="3"/>
        <v>0</v>
      </c>
      <c r="D216" s="150"/>
      <c r="E216" s="150"/>
    </row>
    <row r="217" spans="1:5" ht="25.5" hidden="1" x14ac:dyDescent="0.2">
      <c r="A217" s="105" t="s">
        <v>691</v>
      </c>
      <c r="B217" s="106" t="s">
        <v>692</v>
      </c>
      <c r="C217" s="120">
        <f t="shared" si="3"/>
        <v>0</v>
      </c>
      <c r="D217" s="150"/>
      <c r="E217" s="150"/>
    </row>
    <row r="218" spans="1:5" hidden="1" x14ac:dyDescent="0.2">
      <c r="A218" s="105"/>
      <c r="B218" s="162" t="s">
        <v>1170</v>
      </c>
      <c r="C218" s="120">
        <f t="shared" si="3"/>
        <v>0</v>
      </c>
      <c r="D218" s="150"/>
      <c r="E218" s="150"/>
    </row>
    <row r="219" spans="1:5" hidden="1" x14ac:dyDescent="0.2">
      <c r="A219" s="105"/>
      <c r="B219" s="162" t="s">
        <v>1171</v>
      </c>
      <c r="C219" s="120">
        <f t="shared" si="3"/>
        <v>0</v>
      </c>
      <c r="D219" s="150"/>
      <c r="E219" s="150"/>
    </row>
    <row r="220" spans="1:5" hidden="1" x14ac:dyDescent="0.2">
      <c r="A220" s="105" t="s">
        <v>215</v>
      </c>
      <c r="B220" s="106" t="s">
        <v>693</v>
      </c>
      <c r="C220" s="120">
        <f t="shared" si="3"/>
        <v>0</v>
      </c>
      <c r="D220" s="150"/>
      <c r="E220" s="150"/>
    </row>
    <row r="221" spans="1:5" hidden="1" x14ac:dyDescent="0.2">
      <c r="A221" s="105" t="s">
        <v>97</v>
      </c>
      <c r="B221" s="106" t="s">
        <v>694</v>
      </c>
      <c r="C221" s="120">
        <f t="shared" si="3"/>
        <v>0</v>
      </c>
      <c r="D221" s="150"/>
      <c r="E221" s="150"/>
    </row>
    <row r="222" spans="1:5" hidden="1" x14ac:dyDescent="0.2">
      <c r="A222" s="105" t="s">
        <v>695</v>
      </c>
      <c r="B222" s="106" t="s">
        <v>696</v>
      </c>
      <c r="C222" s="120">
        <f t="shared" si="3"/>
        <v>0</v>
      </c>
      <c r="D222" s="150"/>
      <c r="E222" s="150"/>
    </row>
    <row r="223" spans="1:5" ht="25.5" hidden="1" x14ac:dyDescent="0.2">
      <c r="A223" s="105" t="s">
        <v>697</v>
      </c>
      <c r="B223" s="106" t="s">
        <v>698</v>
      </c>
      <c r="C223" s="120">
        <f t="shared" si="3"/>
        <v>0</v>
      </c>
      <c r="D223" s="150"/>
      <c r="E223" s="150"/>
    </row>
    <row r="224" spans="1:5" ht="25.5" hidden="1" x14ac:dyDescent="0.2">
      <c r="A224" s="105" t="s">
        <v>699</v>
      </c>
      <c r="B224" s="106" t="s">
        <v>700</v>
      </c>
      <c r="C224" s="120">
        <f t="shared" si="3"/>
        <v>0</v>
      </c>
      <c r="D224" s="150"/>
      <c r="E224" s="150"/>
    </row>
    <row r="225" spans="1:5" hidden="1" x14ac:dyDescent="0.2">
      <c r="A225" s="105" t="s">
        <v>701</v>
      </c>
      <c r="B225" s="106" t="s">
        <v>702</v>
      </c>
      <c r="C225" s="120">
        <f t="shared" si="3"/>
        <v>0</v>
      </c>
      <c r="D225" s="150"/>
      <c r="E225" s="150"/>
    </row>
    <row r="226" spans="1:5" hidden="1" x14ac:dyDescent="0.2">
      <c r="A226" s="105" t="s">
        <v>51</v>
      </c>
      <c r="B226" s="106" t="s">
        <v>703</v>
      </c>
      <c r="C226" s="120">
        <f t="shared" si="3"/>
        <v>0</v>
      </c>
      <c r="D226" s="150"/>
      <c r="E226" s="150"/>
    </row>
    <row r="227" spans="1:5" ht="25.5" hidden="1" x14ac:dyDescent="0.2">
      <c r="A227" s="105" t="s">
        <v>52</v>
      </c>
      <c r="B227" s="106" t="s">
        <v>704</v>
      </c>
      <c r="C227" s="120">
        <f t="shared" si="3"/>
        <v>0</v>
      </c>
      <c r="D227" s="150"/>
      <c r="E227" s="150"/>
    </row>
    <row r="228" spans="1:5" hidden="1" x14ac:dyDescent="0.2">
      <c r="A228" s="105" t="s">
        <v>344</v>
      </c>
      <c r="B228" s="106" t="s">
        <v>705</v>
      </c>
      <c r="C228" s="120">
        <f t="shared" si="3"/>
        <v>0</v>
      </c>
      <c r="D228" s="150"/>
      <c r="E228" s="150"/>
    </row>
    <row r="229" spans="1:5" ht="25.5" hidden="1" x14ac:dyDescent="0.2">
      <c r="A229" s="105" t="s">
        <v>53</v>
      </c>
      <c r="B229" s="106" t="s">
        <v>706</v>
      </c>
      <c r="C229" s="120">
        <f t="shared" si="3"/>
        <v>0</v>
      </c>
      <c r="D229" s="150"/>
      <c r="E229" s="150"/>
    </row>
    <row r="230" spans="1:5" hidden="1" x14ac:dyDescent="0.2">
      <c r="A230" s="105" t="s">
        <v>98</v>
      </c>
      <c r="B230" s="106" t="s">
        <v>707</v>
      </c>
      <c r="C230" s="120">
        <f t="shared" si="3"/>
        <v>0</v>
      </c>
      <c r="D230" s="150"/>
      <c r="E230" s="150"/>
    </row>
    <row r="231" spans="1:5" ht="38.25" hidden="1" x14ac:dyDescent="0.2">
      <c r="A231" s="105" t="s">
        <v>708</v>
      </c>
      <c r="B231" s="106" t="s">
        <v>709</v>
      </c>
      <c r="C231" s="120">
        <f t="shared" si="3"/>
        <v>0</v>
      </c>
      <c r="D231" s="150"/>
      <c r="E231" s="150"/>
    </row>
    <row r="232" spans="1:5" hidden="1" x14ac:dyDescent="0.2">
      <c r="A232" s="105" t="s">
        <v>220</v>
      </c>
      <c r="B232" s="106" t="s">
        <v>710</v>
      </c>
      <c r="C232" s="120">
        <f t="shared" si="3"/>
        <v>0</v>
      </c>
      <c r="D232" s="150"/>
      <c r="E232" s="150"/>
    </row>
    <row r="233" spans="1:5" ht="25.5" hidden="1" x14ac:dyDescent="0.2">
      <c r="A233" s="105" t="s">
        <v>222</v>
      </c>
      <c r="B233" s="106" t="s">
        <v>1172</v>
      </c>
      <c r="C233" s="120">
        <f t="shared" si="3"/>
        <v>0</v>
      </c>
      <c r="D233" s="150"/>
      <c r="E233" s="150"/>
    </row>
    <row r="234" spans="1:5" hidden="1" x14ac:dyDescent="0.2">
      <c r="A234" s="105" t="s">
        <v>54</v>
      </c>
      <c r="B234" s="106" t="s">
        <v>711</v>
      </c>
      <c r="C234" s="120">
        <f t="shared" si="3"/>
        <v>0</v>
      </c>
      <c r="D234" s="150"/>
      <c r="E234" s="150"/>
    </row>
    <row r="235" spans="1:5" ht="25.5" hidden="1" x14ac:dyDescent="0.2">
      <c r="A235" s="105" t="s">
        <v>307</v>
      </c>
      <c r="B235" s="106" t="s">
        <v>1173</v>
      </c>
      <c r="C235" s="120">
        <f t="shared" si="3"/>
        <v>0</v>
      </c>
      <c r="D235" s="150"/>
      <c r="E235" s="150"/>
    </row>
    <row r="236" spans="1:5" hidden="1" x14ac:dyDescent="0.2">
      <c r="A236" s="105" t="s">
        <v>99</v>
      </c>
      <c r="B236" s="106" t="s">
        <v>712</v>
      </c>
      <c r="C236" s="120">
        <f t="shared" si="3"/>
        <v>0</v>
      </c>
      <c r="D236" s="150"/>
      <c r="E236" s="150"/>
    </row>
    <row r="237" spans="1:5" ht="25.5" hidden="1" x14ac:dyDescent="0.2">
      <c r="A237" s="105" t="s">
        <v>55</v>
      </c>
      <c r="B237" s="106" t="s">
        <v>713</v>
      </c>
      <c r="C237" s="120">
        <f t="shared" si="3"/>
        <v>0</v>
      </c>
      <c r="D237" s="150"/>
      <c r="E237" s="150"/>
    </row>
    <row r="238" spans="1:5" ht="25.5" hidden="1" x14ac:dyDescent="0.2">
      <c r="A238" s="105" t="s">
        <v>56</v>
      </c>
      <c r="B238" s="106" t="s">
        <v>714</v>
      </c>
      <c r="C238" s="120">
        <f t="shared" si="3"/>
        <v>0</v>
      </c>
      <c r="D238" s="150"/>
      <c r="E238" s="150"/>
    </row>
    <row r="239" spans="1:5" hidden="1" x14ac:dyDescent="0.2">
      <c r="A239" s="105" t="s">
        <v>100</v>
      </c>
      <c r="B239" s="106" t="s">
        <v>715</v>
      </c>
      <c r="C239" s="120">
        <f t="shared" si="3"/>
        <v>0</v>
      </c>
      <c r="D239" s="150"/>
      <c r="E239" s="150"/>
    </row>
    <row r="240" spans="1:5" hidden="1" x14ac:dyDescent="0.2">
      <c r="A240" s="105" t="s">
        <v>308</v>
      </c>
      <c r="B240" s="106" t="s">
        <v>716</v>
      </c>
      <c r="C240" s="120">
        <f t="shared" si="3"/>
        <v>0</v>
      </c>
      <c r="D240" s="150"/>
      <c r="E240" s="150"/>
    </row>
    <row r="241" spans="1:5" ht="25.5" hidden="1" x14ac:dyDescent="0.2">
      <c r="A241" s="105" t="s">
        <v>101</v>
      </c>
      <c r="B241" s="106" t="s">
        <v>717</v>
      </c>
      <c r="C241" s="120">
        <f t="shared" si="3"/>
        <v>0</v>
      </c>
      <c r="D241" s="150"/>
      <c r="E241" s="150"/>
    </row>
    <row r="242" spans="1:5" hidden="1" x14ac:dyDescent="0.2">
      <c r="A242" s="105" t="s">
        <v>57</v>
      </c>
      <c r="B242" s="106" t="s">
        <v>718</v>
      </c>
      <c r="C242" s="120">
        <f t="shared" si="3"/>
        <v>0</v>
      </c>
      <c r="D242" s="150"/>
      <c r="E242" s="150"/>
    </row>
    <row r="243" spans="1:5" hidden="1" x14ac:dyDescent="0.2">
      <c r="A243" s="105" t="s">
        <v>58</v>
      </c>
      <c r="B243" s="106" t="s">
        <v>1174</v>
      </c>
      <c r="C243" s="120">
        <f t="shared" si="3"/>
        <v>0</v>
      </c>
      <c r="D243" s="150"/>
      <c r="E243" s="150"/>
    </row>
    <row r="244" spans="1:5" s="266" customFormat="1" ht="38.25" hidden="1" x14ac:dyDescent="0.2">
      <c r="A244" s="160" t="s">
        <v>309</v>
      </c>
      <c r="B244" s="161" t="s">
        <v>325</v>
      </c>
      <c r="C244" s="265">
        <f t="shared" si="3"/>
        <v>0</v>
      </c>
      <c r="D244" s="273"/>
      <c r="E244" s="273"/>
    </row>
    <row r="245" spans="1:5" ht="25.5" hidden="1" x14ac:dyDescent="0.2">
      <c r="A245" s="105" t="s">
        <v>720</v>
      </c>
      <c r="B245" s="106" t="s">
        <v>721</v>
      </c>
      <c r="C245" s="120">
        <f t="shared" si="3"/>
        <v>0</v>
      </c>
      <c r="D245" s="150"/>
      <c r="E245" s="150"/>
    </row>
    <row r="246" spans="1:5" ht="25.5" hidden="1" x14ac:dyDescent="0.2">
      <c r="A246" s="105" t="s">
        <v>722</v>
      </c>
      <c r="B246" s="106" t="s">
        <v>723</v>
      </c>
      <c r="C246" s="120">
        <f t="shared" si="3"/>
        <v>0</v>
      </c>
      <c r="D246" s="150"/>
      <c r="E246" s="150"/>
    </row>
    <row r="247" spans="1:5" ht="25.5" hidden="1" x14ac:dyDescent="0.2">
      <c r="A247" s="105" t="s">
        <v>59</v>
      </c>
      <c r="B247" s="106" t="s">
        <v>724</v>
      </c>
      <c r="C247" s="120">
        <f t="shared" si="3"/>
        <v>0</v>
      </c>
      <c r="D247" s="150"/>
      <c r="E247" s="150"/>
    </row>
    <row r="248" spans="1:5" ht="25.5" hidden="1" x14ac:dyDescent="0.2">
      <c r="A248" s="105" t="s">
        <v>60</v>
      </c>
      <c r="B248" s="106" t="s">
        <v>725</v>
      </c>
      <c r="C248" s="120">
        <f t="shared" si="3"/>
        <v>0</v>
      </c>
      <c r="D248" s="150"/>
      <c r="E248" s="150"/>
    </row>
    <row r="249" spans="1:5" ht="25.5" hidden="1" x14ac:dyDescent="0.2">
      <c r="A249" s="105" t="s">
        <v>310</v>
      </c>
      <c r="B249" s="106" t="s">
        <v>726</v>
      </c>
      <c r="C249" s="120">
        <f t="shared" si="3"/>
        <v>0</v>
      </c>
      <c r="D249" s="150"/>
      <c r="E249" s="150"/>
    </row>
    <row r="250" spans="1:5" hidden="1" x14ac:dyDescent="0.2">
      <c r="A250" s="105" t="s">
        <v>313</v>
      </c>
      <c r="B250" s="106" t="s">
        <v>727</v>
      </c>
      <c r="C250" s="120">
        <f t="shared" si="3"/>
        <v>0</v>
      </c>
      <c r="D250" s="150"/>
      <c r="E250" s="150"/>
    </row>
    <row r="251" spans="1:5" ht="25.5" hidden="1" x14ac:dyDescent="0.2">
      <c r="A251" s="105" t="s">
        <v>728</v>
      </c>
      <c r="B251" s="106" t="s">
        <v>729</v>
      </c>
      <c r="C251" s="120">
        <f t="shared" si="3"/>
        <v>0</v>
      </c>
      <c r="D251" s="150"/>
      <c r="E251" s="150"/>
    </row>
    <row r="252" spans="1:5" ht="25.5" hidden="1" x14ac:dyDescent="0.2">
      <c r="A252" s="105" t="s">
        <v>61</v>
      </c>
      <c r="B252" s="106" t="s">
        <v>730</v>
      </c>
      <c r="C252" s="120">
        <f t="shared" si="3"/>
        <v>0</v>
      </c>
      <c r="D252" s="150"/>
      <c r="E252" s="150"/>
    </row>
    <row r="253" spans="1:5" s="266" customFormat="1" ht="25.5" hidden="1" x14ac:dyDescent="0.2">
      <c r="A253" s="160" t="s">
        <v>311</v>
      </c>
      <c r="B253" s="161" t="s">
        <v>326</v>
      </c>
      <c r="C253" s="265">
        <f t="shared" si="3"/>
        <v>0</v>
      </c>
      <c r="D253" s="273"/>
      <c r="E253" s="273"/>
    </row>
    <row r="254" spans="1:5" hidden="1" x14ac:dyDescent="0.2">
      <c r="A254" s="105" t="s">
        <v>296</v>
      </c>
      <c r="B254" s="106" t="s">
        <v>731</v>
      </c>
      <c r="C254" s="120">
        <f t="shared" si="3"/>
        <v>0</v>
      </c>
      <c r="D254" s="150"/>
      <c r="E254" s="150"/>
    </row>
    <row r="255" spans="1:5" hidden="1" x14ac:dyDescent="0.2">
      <c r="A255" s="105" t="s">
        <v>732</v>
      </c>
      <c r="B255" s="106" t="s">
        <v>733</v>
      </c>
      <c r="C255" s="120">
        <f t="shared" si="3"/>
        <v>0</v>
      </c>
      <c r="D255" s="150"/>
      <c r="E255" s="150"/>
    </row>
    <row r="256" spans="1:5" ht="25.5" hidden="1" x14ac:dyDescent="0.2">
      <c r="A256" s="105" t="s">
        <v>734</v>
      </c>
      <c r="B256" s="106" t="s">
        <v>735</v>
      </c>
      <c r="C256" s="120">
        <f t="shared" si="3"/>
        <v>0</v>
      </c>
      <c r="D256" s="150"/>
      <c r="E256" s="150"/>
    </row>
    <row r="257" spans="1:5" ht="25.5" hidden="1" x14ac:dyDescent="0.2">
      <c r="A257" s="105" t="s">
        <v>297</v>
      </c>
      <c r="B257" s="106" t="s">
        <v>736</v>
      </c>
      <c r="C257" s="120">
        <f t="shared" si="3"/>
        <v>0</v>
      </c>
      <c r="D257" s="150"/>
      <c r="E257" s="150"/>
    </row>
    <row r="258" spans="1:5" s="266" customFormat="1" ht="17.25" hidden="1" customHeight="1" x14ac:dyDescent="0.2">
      <c r="A258" s="160" t="s">
        <v>327</v>
      </c>
      <c r="B258" s="161" t="s">
        <v>328</v>
      </c>
      <c r="C258" s="265">
        <f t="shared" si="3"/>
        <v>0</v>
      </c>
      <c r="D258" s="273"/>
      <c r="E258" s="273"/>
    </row>
    <row r="259" spans="1:5" ht="38.25" hidden="1" x14ac:dyDescent="0.2">
      <c r="A259" s="105" t="s">
        <v>102</v>
      </c>
      <c r="B259" s="106" t="s">
        <v>737</v>
      </c>
      <c r="C259" s="120">
        <f t="shared" si="3"/>
        <v>0</v>
      </c>
      <c r="D259" s="150"/>
      <c r="E259" s="150"/>
    </row>
    <row r="260" spans="1:5" ht="51" hidden="1" x14ac:dyDescent="0.2">
      <c r="A260" s="105" t="s">
        <v>738</v>
      </c>
      <c r="B260" s="106" t="s">
        <v>739</v>
      </c>
      <c r="C260" s="120">
        <f t="shared" si="3"/>
        <v>0</v>
      </c>
      <c r="D260" s="150"/>
      <c r="E260" s="150"/>
    </row>
    <row r="261" spans="1:5" ht="25.5" hidden="1" x14ac:dyDescent="0.2">
      <c r="A261" s="105" t="s">
        <v>740</v>
      </c>
      <c r="B261" s="106" t="s">
        <v>741</v>
      </c>
      <c r="C261" s="120">
        <f t="shared" si="3"/>
        <v>0</v>
      </c>
      <c r="D261" s="150"/>
      <c r="E261" s="150"/>
    </row>
    <row r="262" spans="1:5" ht="25.5" hidden="1" x14ac:dyDescent="0.2">
      <c r="A262" s="105" t="s">
        <v>742</v>
      </c>
      <c r="B262" s="106" t="s">
        <v>743</v>
      </c>
      <c r="C262" s="120">
        <f t="shared" si="3"/>
        <v>0</v>
      </c>
      <c r="D262" s="150"/>
      <c r="E262" s="150"/>
    </row>
    <row r="263" spans="1:5" ht="38.25" hidden="1" x14ac:dyDescent="0.2">
      <c r="A263" s="105" t="s">
        <v>744</v>
      </c>
      <c r="B263" s="106" t="s">
        <v>745</v>
      </c>
      <c r="C263" s="120">
        <f t="shared" si="3"/>
        <v>0</v>
      </c>
      <c r="D263" s="150"/>
      <c r="E263" s="150"/>
    </row>
    <row r="264" spans="1:5" ht="25.5" hidden="1" x14ac:dyDescent="0.2">
      <c r="A264" s="105" t="s">
        <v>746</v>
      </c>
      <c r="B264" s="106" t="s">
        <v>747</v>
      </c>
      <c r="C264" s="120">
        <f t="shared" ref="C264:C320" si="4">D264+E264</f>
        <v>0</v>
      </c>
      <c r="D264" s="150"/>
      <c r="E264" s="150"/>
    </row>
    <row r="265" spans="1:5" ht="25.5" hidden="1" x14ac:dyDescent="0.2">
      <c r="A265" s="105" t="s">
        <v>748</v>
      </c>
      <c r="B265" s="106" t="s">
        <v>749</v>
      </c>
      <c r="C265" s="120">
        <f t="shared" si="4"/>
        <v>0</v>
      </c>
      <c r="D265" s="150"/>
      <c r="E265" s="150"/>
    </row>
    <row r="266" spans="1:5" ht="25.5" hidden="1" x14ac:dyDescent="0.2">
      <c r="A266" s="105" t="s">
        <v>750</v>
      </c>
      <c r="B266" s="106" t="s">
        <v>751</v>
      </c>
      <c r="C266" s="120">
        <f t="shared" si="4"/>
        <v>0</v>
      </c>
      <c r="D266" s="150"/>
      <c r="E266" s="150"/>
    </row>
    <row r="267" spans="1:5" ht="25.5" hidden="1" x14ac:dyDescent="0.2">
      <c r="A267" s="105" t="s">
        <v>298</v>
      </c>
      <c r="B267" s="106" t="s">
        <v>752</v>
      </c>
      <c r="C267" s="120">
        <f t="shared" si="4"/>
        <v>0</v>
      </c>
      <c r="D267" s="150"/>
      <c r="E267" s="150"/>
    </row>
    <row r="268" spans="1:5" ht="25.5" hidden="1" x14ac:dyDescent="0.2">
      <c r="A268" s="105" t="s">
        <v>337</v>
      </c>
      <c r="B268" s="106" t="s">
        <v>753</v>
      </c>
      <c r="C268" s="120">
        <f t="shared" si="4"/>
        <v>0</v>
      </c>
      <c r="D268" s="150"/>
      <c r="E268" s="150"/>
    </row>
    <row r="269" spans="1:5" ht="25.5" hidden="1" x14ac:dyDescent="0.2">
      <c r="A269" s="105" t="s">
        <v>754</v>
      </c>
      <c r="B269" s="106" t="s">
        <v>755</v>
      </c>
      <c r="C269" s="120">
        <f t="shared" si="4"/>
        <v>0</v>
      </c>
      <c r="D269" s="150"/>
      <c r="E269" s="150"/>
    </row>
    <row r="270" spans="1:5" ht="25.5" hidden="1" x14ac:dyDescent="0.2">
      <c r="A270" s="105" t="s">
        <v>299</v>
      </c>
      <c r="B270" s="106" t="s">
        <v>756</v>
      </c>
      <c r="C270" s="120">
        <f t="shared" si="4"/>
        <v>0</v>
      </c>
      <c r="D270" s="150"/>
      <c r="E270" s="150"/>
    </row>
    <row r="271" spans="1:5" ht="51" hidden="1" x14ac:dyDescent="0.2">
      <c r="A271" s="105" t="s">
        <v>757</v>
      </c>
      <c r="B271" s="106" t="s">
        <v>758</v>
      </c>
      <c r="C271" s="120">
        <f t="shared" si="4"/>
        <v>0</v>
      </c>
      <c r="D271" s="150"/>
      <c r="E271" s="150"/>
    </row>
    <row r="272" spans="1:5" ht="25.5" hidden="1" x14ac:dyDescent="0.2">
      <c r="A272" s="105" t="s">
        <v>103</v>
      </c>
      <c r="B272" s="106" t="s">
        <v>759</v>
      </c>
      <c r="C272" s="120">
        <f t="shared" si="4"/>
        <v>0</v>
      </c>
      <c r="D272" s="150"/>
      <c r="E272" s="150"/>
    </row>
    <row r="273" spans="1:5" ht="25.5" hidden="1" x14ac:dyDescent="0.2">
      <c r="A273" s="105" t="s">
        <v>760</v>
      </c>
      <c r="B273" s="106" t="s">
        <v>761</v>
      </c>
      <c r="C273" s="120">
        <f t="shared" si="4"/>
        <v>0</v>
      </c>
      <c r="D273" s="150"/>
      <c r="E273" s="150"/>
    </row>
    <row r="274" spans="1:5" ht="38.25" hidden="1" x14ac:dyDescent="0.2">
      <c r="A274" s="105" t="s">
        <v>762</v>
      </c>
      <c r="B274" s="106" t="s">
        <v>763</v>
      </c>
      <c r="C274" s="120">
        <f t="shared" si="4"/>
        <v>0</v>
      </c>
      <c r="D274" s="150"/>
      <c r="E274" s="150"/>
    </row>
    <row r="275" spans="1:5" ht="25.5" hidden="1" x14ac:dyDescent="0.2">
      <c r="A275" s="105" t="s">
        <v>104</v>
      </c>
      <c r="B275" s="106" t="s">
        <v>764</v>
      </c>
      <c r="C275" s="120">
        <f t="shared" si="4"/>
        <v>0</v>
      </c>
      <c r="D275" s="150"/>
      <c r="E275" s="150"/>
    </row>
    <row r="276" spans="1:5" ht="25.5" hidden="1" x14ac:dyDescent="0.2">
      <c r="A276" s="105" t="s">
        <v>765</v>
      </c>
      <c r="B276" s="106" t="s">
        <v>766</v>
      </c>
      <c r="C276" s="120">
        <f t="shared" si="4"/>
        <v>0</v>
      </c>
      <c r="D276" s="150"/>
      <c r="E276" s="150"/>
    </row>
    <row r="277" spans="1:5" ht="25.5" hidden="1" x14ac:dyDescent="0.2">
      <c r="A277" s="105" t="s">
        <v>228</v>
      </c>
      <c r="B277" s="106" t="s">
        <v>767</v>
      </c>
      <c r="C277" s="120">
        <f t="shared" si="4"/>
        <v>0</v>
      </c>
      <c r="D277" s="150"/>
      <c r="E277" s="150"/>
    </row>
    <row r="278" spans="1:5" ht="25.5" hidden="1" x14ac:dyDescent="0.2">
      <c r="A278" s="105" t="s">
        <v>768</v>
      </c>
      <c r="B278" s="106" t="s">
        <v>769</v>
      </c>
      <c r="C278" s="120">
        <f t="shared" si="4"/>
        <v>0</v>
      </c>
      <c r="D278" s="150"/>
      <c r="E278" s="150"/>
    </row>
    <row r="279" spans="1:5" ht="25.5" hidden="1" x14ac:dyDescent="0.2">
      <c r="A279" s="105" t="s">
        <v>300</v>
      </c>
      <c r="B279" s="106" t="s">
        <v>770</v>
      </c>
      <c r="C279" s="120">
        <f t="shared" si="4"/>
        <v>0</v>
      </c>
      <c r="D279" s="150"/>
      <c r="E279" s="150"/>
    </row>
    <row r="280" spans="1:5" ht="25.5" hidden="1" x14ac:dyDescent="0.2">
      <c r="A280" s="105" t="s">
        <v>771</v>
      </c>
      <c r="B280" s="106" t="s">
        <v>772</v>
      </c>
      <c r="C280" s="120">
        <f t="shared" si="4"/>
        <v>0</v>
      </c>
      <c r="D280" s="150"/>
      <c r="E280" s="150"/>
    </row>
    <row r="281" spans="1:5" ht="25.5" hidden="1" x14ac:dyDescent="0.2">
      <c r="A281" s="105" t="s">
        <v>773</v>
      </c>
      <c r="B281" s="106" t="s">
        <v>774</v>
      </c>
      <c r="C281" s="120">
        <f t="shared" si="4"/>
        <v>0</v>
      </c>
      <c r="D281" s="150"/>
      <c r="E281" s="150"/>
    </row>
    <row r="282" spans="1:5" ht="38.25" hidden="1" x14ac:dyDescent="0.2">
      <c r="A282" s="105" t="s">
        <v>775</v>
      </c>
      <c r="B282" s="106" t="s">
        <v>776</v>
      </c>
      <c r="C282" s="120">
        <f t="shared" si="4"/>
        <v>0</v>
      </c>
      <c r="D282" s="150"/>
      <c r="E282" s="150"/>
    </row>
    <row r="283" spans="1:5" ht="25.5" hidden="1" x14ac:dyDescent="0.2">
      <c r="A283" s="105" t="s">
        <v>230</v>
      </c>
      <c r="B283" s="106" t="s">
        <v>777</v>
      </c>
      <c r="C283" s="120">
        <f t="shared" si="4"/>
        <v>0</v>
      </c>
      <c r="D283" s="150"/>
      <c r="E283" s="150"/>
    </row>
    <row r="284" spans="1:5" ht="25.5" hidden="1" x14ac:dyDescent="0.2">
      <c r="A284" s="105" t="s">
        <v>232</v>
      </c>
      <c r="B284" s="106" t="s">
        <v>778</v>
      </c>
      <c r="C284" s="120">
        <f t="shared" si="4"/>
        <v>0</v>
      </c>
      <c r="D284" s="150"/>
      <c r="E284" s="150"/>
    </row>
    <row r="285" spans="1:5" ht="38.25" hidden="1" x14ac:dyDescent="0.2">
      <c r="A285" s="105" t="s">
        <v>779</v>
      </c>
      <c r="B285" s="106" t="s">
        <v>780</v>
      </c>
      <c r="C285" s="120">
        <f t="shared" si="4"/>
        <v>0</v>
      </c>
      <c r="D285" s="150"/>
      <c r="E285" s="150"/>
    </row>
    <row r="286" spans="1:5" ht="25.5" hidden="1" x14ac:dyDescent="0.2">
      <c r="A286" s="105" t="s">
        <v>234</v>
      </c>
      <c r="B286" s="106" t="s">
        <v>781</v>
      </c>
      <c r="C286" s="120">
        <f t="shared" si="4"/>
        <v>0</v>
      </c>
      <c r="D286" s="150"/>
      <c r="E286" s="150"/>
    </row>
    <row r="287" spans="1:5" ht="25.5" hidden="1" x14ac:dyDescent="0.2">
      <c r="A287" s="105" t="s">
        <v>782</v>
      </c>
      <c r="B287" s="106" t="s">
        <v>783</v>
      </c>
      <c r="C287" s="120">
        <f t="shared" si="4"/>
        <v>0</v>
      </c>
      <c r="D287" s="150"/>
      <c r="E287" s="150"/>
    </row>
    <row r="288" spans="1:5" ht="25.5" hidden="1" x14ac:dyDescent="0.2">
      <c r="A288" s="105" t="s">
        <v>784</v>
      </c>
      <c r="B288" s="106" t="s">
        <v>785</v>
      </c>
      <c r="C288" s="120">
        <f t="shared" si="4"/>
        <v>0</v>
      </c>
      <c r="D288" s="150"/>
      <c r="E288" s="150"/>
    </row>
    <row r="289" spans="1:5" ht="25.5" hidden="1" x14ac:dyDescent="0.2">
      <c r="A289" s="105" t="s">
        <v>786</v>
      </c>
      <c r="B289" s="106" t="s">
        <v>787</v>
      </c>
      <c r="C289" s="120">
        <f t="shared" si="4"/>
        <v>0</v>
      </c>
      <c r="D289" s="150"/>
      <c r="E289" s="150"/>
    </row>
    <row r="290" spans="1:5" ht="25.5" hidden="1" x14ac:dyDescent="0.2">
      <c r="A290" s="105" t="s">
        <v>788</v>
      </c>
      <c r="B290" s="106" t="s">
        <v>789</v>
      </c>
      <c r="C290" s="120">
        <f t="shared" si="4"/>
        <v>0</v>
      </c>
      <c r="D290" s="150"/>
      <c r="E290" s="150"/>
    </row>
    <row r="291" spans="1:5" ht="25.5" hidden="1" x14ac:dyDescent="0.2">
      <c r="A291" s="105" t="s">
        <v>790</v>
      </c>
      <c r="B291" s="106" t="s">
        <v>791</v>
      </c>
      <c r="C291" s="120">
        <f t="shared" si="4"/>
        <v>0</v>
      </c>
      <c r="D291" s="150"/>
      <c r="E291" s="150"/>
    </row>
    <row r="292" spans="1:5" ht="25.5" hidden="1" x14ac:dyDescent="0.2">
      <c r="A292" s="105" t="s">
        <v>792</v>
      </c>
      <c r="B292" s="106" t="s">
        <v>793</v>
      </c>
      <c r="C292" s="120">
        <f t="shared" si="4"/>
        <v>0</v>
      </c>
      <c r="D292" s="150"/>
      <c r="E292" s="150"/>
    </row>
    <row r="293" spans="1:5" ht="38.25" hidden="1" x14ac:dyDescent="0.2">
      <c r="A293" s="105" t="s">
        <v>236</v>
      </c>
      <c r="B293" s="106" t="s">
        <v>794</v>
      </c>
      <c r="C293" s="120">
        <f t="shared" si="4"/>
        <v>0</v>
      </c>
      <c r="D293" s="150"/>
      <c r="E293" s="150"/>
    </row>
    <row r="294" spans="1:5" ht="38.25" hidden="1" x14ac:dyDescent="0.2">
      <c r="A294" s="105" t="s">
        <v>238</v>
      </c>
      <c r="B294" s="106" t="s">
        <v>795</v>
      </c>
      <c r="C294" s="120">
        <f t="shared" si="4"/>
        <v>0</v>
      </c>
      <c r="D294" s="150"/>
      <c r="E294" s="150"/>
    </row>
    <row r="295" spans="1:5" ht="51" hidden="1" x14ac:dyDescent="0.2">
      <c r="A295" s="105" t="s">
        <v>796</v>
      </c>
      <c r="B295" s="106" t="s">
        <v>797</v>
      </c>
      <c r="C295" s="120">
        <f t="shared" si="4"/>
        <v>0</v>
      </c>
      <c r="D295" s="150"/>
      <c r="E295" s="150"/>
    </row>
    <row r="296" spans="1:5" hidden="1" x14ac:dyDescent="0.2">
      <c r="A296" s="105" t="s">
        <v>798</v>
      </c>
      <c r="B296" s="106" t="s">
        <v>799</v>
      </c>
      <c r="C296" s="120">
        <f t="shared" si="4"/>
        <v>0</v>
      </c>
      <c r="D296" s="150"/>
      <c r="E296" s="150"/>
    </row>
    <row r="297" spans="1:5" ht="25.5" hidden="1" x14ac:dyDescent="0.2">
      <c r="A297" s="105" t="s">
        <v>240</v>
      </c>
      <c r="B297" s="106" t="s">
        <v>800</v>
      </c>
      <c r="C297" s="120">
        <f t="shared" si="4"/>
        <v>0</v>
      </c>
      <c r="D297" s="150"/>
      <c r="E297" s="150"/>
    </row>
    <row r="298" spans="1:5" hidden="1" x14ac:dyDescent="0.2">
      <c r="A298" s="105" t="s">
        <v>242</v>
      </c>
      <c r="B298" s="106" t="s">
        <v>801</v>
      </c>
      <c r="C298" s="120">
        <f t="shared" si="4"/>
        <v>0</v>
      </c>
      <c r="D298" s="150"/>
      <c r="E298" s="150"/>
    </row>
    <row r="299" spans="1:5" hidden="1" x14ac:dyDescent="0.2">
      <c r="A299" s="105" t="s">
        <v>244</v>
      </c>
      <c r="B299" s="106" t="s">
        <v>802</v>
      </c>
      <c r="C299" s="120">
        <f t="shared" si="4"/>
        <v>0</v>
      </c>
      <c r="D299" s="150"/>
      <c r="E299" s="150"/>
    </row>
    <row r="300" spans="1:5" hidden="1" x14ac:dyDescent="0.2">
      <c r="A300" s="105" t="s">
        <v>246</v>
      </c>
      <c r="B300" s="106" t="s">
        <v>803</v>
      </c>
      <c r="C300" s="120">
        <f t="shared" si="4"/>
        <v>0</v>
      </c>
      <c r="D300" s="150"/>
      <c r="E300" s="150"/>
    </row>
    <row r="301" spans="1:5" ht="25.5" hidden="1" x14ac:dyDescent="0.2">
      <c r="A301" s="105" t="s">
        <v>804</v>
      </c>
      <c r="B301" s="106" t="s">
        <v>805</v>
      </c>
      <c r="C301" s="120">
        <f t="shared" si="4"/>
        <v>0</v>
      </c>
      <c r="D301" s="150"/>
      <c r="E301" s="150"/>
    </row>
    <row r="302" spans="1:5" ht="25.5" hidden="1" x14ac:dyDescent="0.2">
      <c r="A302" s="105" t="s">
        <v>806</v>
      </c>
      <c r="B302" s="106" t="s">
        <v>807</v>
      </c>
      <c r="C302" s="120">
        <f t="shared" si="4"/>
        <v>0</v>
      </c>
      <c r="D302" s="150"/>
      <c r="E302" s="150"/>
    </row>
    <row r="303" spans="1:5" hidden="1" x14ac:dyDescent="0.2">
      <c r="A303" s="105" t="s">
        <v>808</v>
      </c>
      <c r="B303" s="106" t="s">
        <v>809</v>
      </c>
      <c r="C303" s="120">
        <f t="shared" si="4"/>
        <v>0</v>
      </c>
      <c r="D303" s="150"/>
      <c r="E303" s="150"/>
    </row>
    <row r="304" spans="1:5" hidden="1" x14ac:dyDescent="0.2">
      <c r="A304" s="105" t="s">
        <v>810</v>
      </c>
      <c r="B304" s="106" t="s">
        <v>811</v>
      </c>
      <c r="C304" s="120">
        <f t="shared" si="4"/>
        <v>0</v>
      </c>
      <c r="D304" s="150"/>
      <c r="E304" s="150"/>
    </row>
    <row r="305" spans="1:5" ht="25.5" hidden="1" x14ac:dyDescent="0.2">
      <c r="A305" s="105" t="s">
        <v>812</v>
      </c>
      <c r="B305" s="106" t="s">
        <v>813</v>
      </c>
      <c r="C305" s="120">
        <f t="shared" si="4"/>
        <v>0</v>
      </c>
      <c r="D305" s="150"/>
      <c r="E305" s="150"/>
    </row>
    <row r="306" spans="1:5" hidden="1" x14ac:dyDescent="0.2">
      <c r="A306" s="105" t="s">
        <v>814</v>
      </c>
      <c r="B306" s="106" t="s">
        <v>815</v>
      </c>
      <c r="C306" s="120">
        <f t="shared" si="4"/>
        <v>0</v>
      </c>
      <c r="D306" s="150"/>
      <c r="E306" s="150"/>
    </row>
    <row r="307" spans="1:5" hidden="1" x14ac:dyDescent="0.2">
      <c r="A307" s="105" t="s">
        <v>816</v>
      </c>
      <c r="B307" s="106" t="s">
        <v>817</v>
      </c>
      <c r="C307" s="120">
        <f t="shared" si="4"/>
        <v>0</v>
      </c>
      <c r="D307" s="150"/>
      <c r="E307" s="150"/>
    </row>
    <row r="308" spans="1:5" ht="38.25" hidden="1" x14ac:dyDescent="0.2">
      <c r="A308" s="105" t="s">
        <v>818</v>
      </c>
      <c r="B308" s="106" t="s">
        <v>819</v>
      </c>
      <c r="C308" s="120">
        <f t="shared" si="4"/>
        <v>0</v>
      </c>
      <c r="D308" s="150"/>
      <c r="E308" s="150"/>
    </row>
    <row r="309" spans="1:5" hidden="1" x14ac:dyDescent="0.2">
      <c r="A309" s="105" t="s">
        <v>820</v>
      </c>
      <c r="B309" s="106" t="s">
        <v>821</v>
      </c>
      <c r="C309" s="120">
        <f t="shared" si="4"/>
        <v>0</v>
      </c>
      <c r="D309" s="150"/>
      <c r="E309" s="150"/>
    </row>
    <row r="310" spans="1:5" ht="25.5" hidden="1" x14ac:dyDescent="0.2">
      <c r="A310" s="105" t="s">
        <v>822</v>
      </c>
      <c r="B310" s="106" t="s">
        <v>823</v>
      </c>
      <c r="C310" s="120">
        <f t="shared" si="4"/>
        <v>0</v>
      </c>
      <c r="D310" s="150"/>
      <c r="E310" s="150"/>
    </row>
    <row r="311" spans="1:5" hidden="1" x14ac:dyDescent="0.2">
      <c r="A311" s="105" t="s">
        <v>824</v>
      </c>
      <c r="B311" s="106" t="s">
        <v>825</v>
      </c>
      <c r="C311" s="120">
        <f t="shared" si="4"/>
        <v>0</v>
      </c>
      <c r="D311" s="150"/>
      <c r="E311" s="150"/>
    </row>
    <row r="312" spans="1:5" hidden="1" x14ac:dyDescent="0.2">
      <c r="A312" s="105" t="s">
        <v>826</v>
      </c>
      <c r="B312" s="106" t="s">
        <v>827</v>
      </c>
      <c r="C312" s="120">
        <f t="shared" si="4"/>
        <v>0</v>
      </c>
      <c r="D312" s="150"/>
      <c r="E312" s="150"/>
    </row>
    <row r="313" spans="1:5" hidden="1" x14ac:dyDescent="0.2">
      <c r="A313" s="105" t="s">
        <v>828</v>
      </c>
      <c r="B313" s="106" t="s">
        <v>829</v>
      </c>
      <c r="C313" s="120">
        <f t="shared" si="4"/>
        <v>0</v>
      </c>
      <c r="D313" s="150"/>
      <c r="E313" s="150"/>
    </row>
    <row r="314" spans="1:5" ht="25.5" hidden="1" x14ac:dyDescent="0.2">
      <c r="A314" s="105" t="s">
        <v>830</v>
      </c>
      <c r="B314" s="106" t="s">
        <v>831</v>
      </c>
      <c r="C314" s="120">
        <f t="shared" si="4"/>
        <v>0</v>
      </c>
      <c r="D314" s="150"/>
      <c r="E314" s="150"/>
    </row>
    <row r="315" spans="1:5" ht="25.5" hidden="1" x14ac:dyDescent="0.2">
      <c r="A315" s="105" t="s">
        <v>832</v>
      </c>
      <c r="B315" s="106" t="s">
        <v>833</v>
      </c>
      <c r="C315" s="120">
        <f t="shared" si="4"/>
        <v>0</v>
      </c>
      <c r="D315" s="150"/>
      <c r="E315" s="150"/>
    </row>
    <row r="316" spans="1:5" hidden="1" x14ac:dyDescent="0.2">
      <c r="A316" s="105" t="s">
        <v>312</v>
      </c>
      <c r="B316" s="106" t="s">
        <v>834</v>
      </c>
      <c r="C316" s="120">
        <f t="shared" si="4"/>
        <v>0</v>
      </c>
      <c r="D316" s="150"/>
      <c r="E316" s="150"/>
    </row>
    <row r="317" spans="1:5" hidden="1" x14ac:dyDescent="0.2">
      <c r="A317" s="105" t="s">
        <v>835</v>
      </c>
      <c r="B317" s="106" t="s">
        <v>836</v>
      </c>
      <c r="C317" s="120">
        <f t="shared" si="4"/>
        <v>0</v>
      </c>
      <c r="D317" s="150"/>
      <c r="E317" s="150"/>
    </row>
    <row r="318" spans="1:5" ht="25.5" hidden="1" x14ac:dyDescent="0.2">
      <c r="A318" s="105" t="s">
        <v>837</v>
      </c>
      <c r="B318" s="106" t="s">
        <v>838</v>
      </c>
      <c r="C318" s="120">
        <f t="shared" si="4"/>
        <v>0</v>
      </c>
      <c r="D318" s="150"/>
      <c r="E318" s="150"/>
    </row>
    <row r="319" spans="1:5" hidden="1" x14ac:dyDescent="0.2">
      <c r="A319" s="105" t="s">
        <v>839</v>
      </c>
      <c r="B319" s="106" t="s">
        <v>840</v>
      </c>
      <c r="C319" s="120">
        <f t="shared" si="4"/>
        <v>0</v>
      </c>
      <c r="D319" s="150"/>
      <c r="E319" s="150"/>
    </row>
    <row r="320" spans="1:5" s="266" customFormat="1" ht="38.25" hidden="1" x14ac:dyDescent="0.2">
      <c r="A320" s="160" t="s">
        <v>329</v>
      </c>
      <c r="B320" s="161" t="s">
        <v>330</v>
      </c>
      <c r="C320" s="265">
        <f t="shared" si="4"/>
        <v>0</v>
      </c>
      <c r="D320" s="273"/>
      <c r="E320" s="273"/>
    </row>
    <row r="321" spans="1:5" s="266" customFormat="1" ht="38.25" x14ac:dyDescent="0.2">
      <c r="A321" s="271" t="s">
        <v>331</v>
      </c>
      <c r="B321" s="272" t="s">
        <v>332</v>
      </c>
      <c r="C321" s="273">
        <f>C320+C258+C253+C244+C175+C108+C27+C26</f>
        <v>20703373</v>
      </c>
      <c r="D321" s="273">
        <f>D320+D258+D253+D244+D175+D108+D27+D26</f>
        <v>18232018</v>
      </c>
      <c r="E321" s="273">
        <f>E320+E258+E253+E244+E175+E108+E27+E26</f>
        <v>2471355</v>
      </c>
    </row>
    <row r="322" spans="1:5" ht="15" x14ac:dyDescent="0.25">
      <c r="A322" s="12"/>
      <c r="B322" s="12"/>
      <c r="C322" s="267"/>
      <c r="D322" s="150"/>
      <c r="E322" s="150"/>
    </row>
    <row r="323" spans="1:5" ht="15" x14ac:dyDescent="0.25">
      <c r="A323" s="12"/>
      <c r="B323" s="12"/>
      <c r="C323" s="267"/>
      <c r="D323" s="150"/>
      <c r="E323" s="150"/>
    </row>
  </sheetData>
  <autoFilter ref="A6:E321">
    <filterColumn colId="2">
      <filters>
        <filter val="1 165 496"/>
        <filter val="1 381 205"/>
        <filter val="1 578 668"/>
        <filter val="1 945 948"/>
        <filter val="1 970 168"/>
        <filter val="10 606 459"/>
        <filter val="11 561 962"/>
        <filter val="11 618 962"/>
        <filter val="114 069"/>
        <filter val="158 220"/>
        <filter val="172 437"/>
        <filter val="197 463"/>
        <filter val="2 461 686"/>
        <filter val="2 665 496"/>
        <filter val="20 703 373"/>
        <filter val="208 725"/>
        <filter val="323 058"/>
        <filter val="336 000"/>
        <filter val="35 555"/>
        <filter val="36 288"/>
        <filter val="4 799 777"/>
        <filter val="441 118"/>
        <filter val="48 000"/>
        <filter val="50 400"/>
        <filter val="57 000"/>
        <filter val="6 622 725"/>
        <filter val="600 000"/>
        <filter val="74 264"/>
        <filter val="90 225"/>
        <filter val="900 000"/>
      </filters>
    </filterColumn>
  </autoFilter>
  <mergeCells count="3">
    <mergeCell ref="A5:E5"/>
    <mergeCell ref="B2:F2"/>
    <mergeCell ref="B3:F3"/>
  </mergeCells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49"/>
  <sheetViews>
    <sheetView view="pageBreakPreview" zoomScale="98" zoomScaleNormal="100" zoomScaleSheetLayoutView="98" workbookViewId="0">
      <selection activeCell="A23" sqref="A23"/>
    </sheetView>
  </sheetViews>
  <sheetFormatPr defaultRowHeight="15" x14ac:dyDescent="0.25"/>
  <cols>
    <col min="1" max="1" width="9.140625" style="2" bestFit="1" customWidth="1"/>
    <col min="2" max="2" width="40.140625" style="332" customWidth="1"/>
    <col min="3" max="3" width="16.28515625" style="2" customWidth="1"/>
    <col min="4" max="4" width="15" style="2" customWidth="1"/>
    <col min="5" max="5" width="15.42578125" style="2" bestFit="1" customWidth="1"/>
    <col min="6" max="6" width="13.85546875" style="37" bestFit="1" customWidth="1"/>
    <col min="7" max="16384" width="9.140625" style="2"/>
  </cols>
  <sheetData>
    <row r="1" spans="1:6" x14ac:dyDescent="0.25">
      <c r="A1" s="263"/>
      <c r="B1" s="432"/>
      <c r="C1" s="263"/>
      <c r="D1" s="263"/>
      <c r="E1" s="263"/>
      <c r="F1" s="433"/>
    </row>
    <row r="2" spans="1:6" x14ac:dyDescent="0.25">
      <c r="A2" s="548" t="s">
        <v>1553</v>
      </c>
      <c r="B2" s="549"/>
      <c r="C2" s="549"/>
      <c r="D2" s="549"/>
      <c r="E2" s="549"/>
      <c r="F2" s="550"/>
    </row>
    <row r="3" spans="1:6" x14ac:dyDescent="0.25">
      <c r="A3" s="547" t="s">
        <v>124</v>
      </c>
      <c r="B3" s="547"/>
      <c r="C3" s="547"/>
      <c r="D3" s="547"/>
      <c r="E3" s="547"/>
      <c r="F3" s="547"/>
    </row>
    <row r="4" spans="1:6" x14ac:dyDescent="0.25">
      <c r="A4" s="413"/>
      <c r="B4" s="432"/>
      <c r="C4" s="413"/>
      <c r="D4" s="413"/>
      <c r="E4" s="413"/>
      <c r="F4" s="434"/>
    </row>
    <row r="5" spans="1:6" x14ac:dyDescent="0.25">
      <c r="A5" s="435"/>
      <c r="B5" s="436"/>
      <c r="C5" s="435"/>
      <c r="D5" s="435"/>
      <c r="E5" s="435"/>
      <c r="F5" s="437" t="s">
        <v>63</v>
      </c>
    </row>
    <row r="6" spans="1:6" ht="26.25" x14ac:dyDescent="0.25">
      <c r="A6" s="423" t="s">
        <v>109</v>
      </c>
      <c r="B6" s="424" t="s">
        <v>277</v>
      </c>
      <c r="C6" s="438" t="s">
        <v>10</v>
      </c>
      <c r="D6" s="438" t="s">
        <v>11</v>
      </c>
      <c r="E6" s="439" t="s">
        <v>12</v>
      </c>
      <c r="F6" s="440" t="s">
        <v>315</v>
      </c>
    </row>
    <row r="7" spans="1:6" x14ac:dyDescent="0.25">
      <c r="A7" s="441"/>
      <c r="B7" s="442"/>
      <c r="C7" s="441"/>
      <c r="D7" s="441"/>
      <c r="E7" s="441"/>
      <c r="F7" s="443"/>
    </row>
    <row r="8" spans="1:6" x14ac:dyDescent="0.25">
      <c r="A8" s="441"/>
      <c r="B8" s="425" t="s">
        <v>278</v>
      </c>
      <c r="C8" s="441"/>
      <c r="D8" s="441"/>
      <c r="E8" s="441"/>
      <c r="F8" s="443"/>
    </row>
    <row r="9" spans="1:6" x14ac:dyDescent="0.25">
      <c r="A9" s="441"/>
      <c r="B9" s="444"/>
      <c r="C9" s="443"/>
      <c r="D9" s="441"/>
      <c r="E9" s="441"/>
      <c r="F9" s="443"/>
    </row>
    <row r="10" spans="1:6" x14ac:dyDescent="0.25">
      <c r="A10" s="426">
        <v>1</v>
      </c>
      <c r="B10" s="445" t="s">
        <v>1643</v>
      </c>
      <c r="C10" s="443">
        <f>'Összesen bevétel és kiadás'!C243</f>
        <v>2000000</v>
      </c>
      <c r="D10" s="443">
        <f>'Összesen bevétel és kiadás'!D243</f>
        <v>5392800</v>
      </c>
      <c r="E10" s="443">
        <f>'Összesen bevétel és kiadás'!E243</f>
        <v>3595000</v>
      </c>
      <c r="F10" s="443">
        <v>12150</v>
      </c>
    </row>
    <row r="11" spans="1:6" x14ac:dyDescent="0.25">
      <c r="A11" s="426">
        <v>2</v>
      </c>
      <c r="B11" s="445" t="s">
        <v>1516</v>
      </c>
      <c r="C11" s="443">
        <f>'Összesen bevétel és kiadás'!C244</f>
        <v>2010000</v>
      </c>
      <c r="D11" s="443">
        <f>'Összesen bevétel és kiadás'!D244</f>
        <v>2010000</v>
      </c>
      <c r="E11" s="443">
        <f>'Összesen bevétel és kiadás'!E244</f>
        <v>2004046</v>
      </c>
      <c r="F11" s="443">
        <v>218800</v>
      </c>
    </row>
    <row r="12" spans="1:6" x14ac:dyDescent="0.25">
      <c r="A12" s="426">
        <v>3</v>
      </c>
      <c r="B12" s="445" t="s">
        <v>1517</v>
      </c>
      <c r="C12" s="443">
        <f>'Összesen bevétel és kiadás'!C247</f>
        <v>1500000</v>
      </c>
      <c r="D12" s="443">
        <f>'Összesen bevétel és kiadás'!D247</f>
        <v>1760000</v>
      </c>
      <c r="E12" s="443">
        <f>'Összesen bevétel és kiadás'!E247</f>
        <v>1759143</v>
      </c>
      <c r="F12" s="443">
        <v>474968</v>
      </c>
    </row>
    <row r="13" spans="1:6" x14ac:dyDescent="0.25">
      <c r="A13" s="426"/>
      <c r="B13" s="445" t="s">
        <v>65</v>
      </c>
      <c r="C13" s="446">
        <f>SUM(C10:C12)</f>
        <v>5510000</v>
      </c>
      <c r="D13" s="446">
        <f>SUM(D10:D12)</f>
        <v>9162800</v>
      </c>
      <c r="E13" s="446">
        <f>SUM(E10:E12)</f>
        <v>7358189</v>
      </c>
      <c r="F13" s="446">
        <f>SUM(F10:F12)</f>
        <v>705918</v>
      </c>
    </row>
    <row r="14" spans="1:6" x14ac:dyDescent="0.25">
      <c r="A14" s="545"/>
      <c r="B14" s="546"/>
      <c r="C14" s="546"/>
      <c r="D14" s="546"/>
      <c r="E14" s="546"/>
      <c r="F14" s="546"/>
    </row>
    <row r="15" spans="1:6" ht="26.25" x14ac:dyDescent="0.25">
      <c r="A15" s="426">
        <v>17</v>
      </c>
      <c r="B15" s="447" t="s">
        <v>314</v>
      </c>
      <c r="C15" s="427">
        <f>'Összesen bevétel és kiadás'!C250</f>
        <v>625000</v>
      </c>
      <c r="D15" s="427">
        <f>'Összesen bevétel és kiadás'!D250</f>
        <v>791200</v>
      </c>
      <c r="E15" s="427">
        <f>'Összesen bevétel és kiadás'!E250</f>
        <v>705918</v>
      </c>
      <c r="F15" s="448">
        <f>F13</f>
        <v>705918</v>
      </c>
    </row>
    <row r="16" spans="1:6" s="35" customFormat="1" x14ac:dyDescent="0.25">
      <c r="A16" s="441"/>
      <c r="B16" s="428" t="s">
        <v>132</v>
      </c>
      <c r="C16" s="449">
        <f>C13+C15</f>
        <v>6135000</v>
      </c>
      <c r="D16" s="449">
        <f t="shared" ref="D16:E16" si="0">D13+D15</f>
        <v>9954000</v>
      </c>
      <c r="E16" s="449">
        <f t="shared" si="0"/>
        <v>8064107</v>
      </c>
      <c r="F16" s="449">
        <f>F13</f>
        <v>705918</v>
      </c>
    </row>
    <row r="17" spans="1:6" x14ac:dyDescent="0.25">
      <c r="A17" s="450"/>
      <c r="B17" s="429"/>
      <c r="C17" s="451"/>
      <c r="D17" s="450"/>
      <c r="E17" s="450"/>
      <c r="F17" s="451"/>
    </row>
    <row r="18" spans="1:6" x14ac:dyDescent="0.25">
      <c r="A18" s="450"/>
      <c r="B18" s="452"/>
      <c r="C18" s="451"/>
      <c r="D18" s="450"/>
      <c r="E18" s="450"/>
      <c r="F18" s="451"/>
    </row>
    <row r="19" spans="1:6" ht="26.25" x14ac:dyDescent="0.25">
      <c r="A19" s="423" t="s">
        <v>109</v>
      </c>
      <c r="B19" s="424" t="s">
        <v>279</v>
      </c>
      <c r="C19" s="438" t="s">
        <v>10</v>
      </c>
      <c r="D19" s="438" t="s">
        <v>11</v>
      </c>
      <c r="E19" s="439" t="s">
        <v>12</v>
      </c>
      <c r="F19" s="453"/>
    </row>
    <row r="20" spans="1:6" x14ac:dyDescent="0.25">
      <c r="A20" s="407"/>
      <c r="B20" s="425" t="s">
        <v>278</v>
      </c>
      <c r="C20" s="407"/>
      <c r="D20" s="407"/>
      <c r="E20" s="407"/>
      <c r="F20" s="122"/>
    </row>
    <row r="21" spans="1:6" x14ac:dyDescent="0.25">
      <c r="A21" s="407"/>
      <c r="B21" s="425"/>
      <c r="C21" s="407"/>
      <c r="D21" s="407"/>
      <c r="E21" s="407"/>
      <c r="F21" s="122"/>
    </row>
    <row r="22" spans="1:6" x14ac:dyDescent="0.25">
      <c r="A22" s="426"/>
      <c r="B22" s="445"/>
      <c r="C22" s="448"/>
      <c r="D22" s="448"/>
      <c r="E22" s="448"/>
      <c r="F22" s="448"/>
    </row>
    <row r="23" spans="1:6" x14ac:dyDescent="0.25">
      <c r="A23" s="426"/>
      <c r="B23" s="445"/>
      <c r="C23" s="448"/>
      <c r="D23" s="448"/>
      <c r="E23" s="448"/>
      <c r="F23" s="448"/>
    </row>
    <row r="24" spans="1:6" x14ac:dyDescent="0.25">
      <c r="A24" s="426"/>
      <c r="B24" s="447"/>
      <c r="C24" s="448"/>
      <c r="D24" s="448"/>
      <c r="E24" s="448"/>
      <c r="F24" s="448"/>
    </row>
    <row r="25" spans="1:6" x14ac:dyDescent="0.25">
      <c r="A25" s="407"/>
      <c r="B25" s="428" t="s">
        <v>132</v>
      </c>
      <c r="C25" s="430">
        <f>SUM(C22:C24)</f>
        <v>0</v>
      </c>
      <c r="D25" s="430">
        <f>SUM(D22:D24)</f>
        <v>0</v>
      </c>
      <c r="E25" s="430">
        <f>SUM(E22:E24)</f>
        <v>0</v>
      </c>
      <c r="F25" s="430">
        <f>SUM(F24)</f>
        <v>0</v>
      </c>
    </row>
    <row r="26" spans="1:6" x14ac:dyDescent="0.25">
      <c r="A26" s="407"/>
      <c r="B26" s="431"/>
      <c r="C26" s="430"/>
      <c r="D26" s="430"/>
      <c r="E26" s="430"/>
      <c r="F26" s="430"/>
    </row>
    <row r="27" spans="1:6" ht="36" x14ac:dyDescent="0.25">
      <c r="A27" s="44"/>
      <c r="B27" s="454" t="s">
        <v>316</v>
      </c>
      <c r="C27" s="455">
        <f>C16+C25</f>
        <v>6135000</v>
      </c>
      <c r="D27" s="455">
        <f>D16+D25</f>
        <v>9954000</v>
      </c>
      <c r="E27" s="455">
        <f>E16+E25</f>
        <v>8064107</v>
      </c>
      <c r="F27" s="455">
        <f>F16+F25</f>
        <v>705918</v>
      </c>
    </row>
    <row r="29" spans="1:6" x14ac:dyDescent="0.25">
      <c r="A29" s="27"/>
      <c r="B29" s="333"/>
      <c r="C29" s="27"/>
      <c r="D29" s="27"/>
      <c r="E29" s="27"/>
      <c r="F29" s="36"/>
    </row>
    <row r="30" spans="1:6" x14ac:dyDescent="0.25">
      <c r="A30" s="27"/>
      <c r="B30" s="333"/>
      <c r="C30" s="27"/>
      <c r="D30" s="27"/>
      <c r="E30" s="27"/>
      <c r="F30" s="36"/>
    </row>
    <row r="31" spans="1:6" x14ac:dyDescent="0.25">
      <c r="A31" s="27"/>
      <c r="B31" s="333"/>
      <c r="C31" s="27"/>
      <c r="D31" s="27"/>
      <c r="E31" s="27"/>
      <c r="F31" s="36"/>
    </row>
    <row r="32" spans="1:6" x14ac:dyDescent="0.25">
      <c r="A32" s="27"/>
      <c r="B32" s="333"/>
      <c r="C32" s="27"/>
      <c r="D32" s="27"/>
      <c r="E32" s="27"/>
      <c r="F32" s="36"/>
    </row>
    <row r="33" spans="1:6" x14ac:dyDescent="0.25">
      <c r="A33" s="27"/>
      <c r="B33" s="333"/>
      <c r="C33" s="27"/>
      <c r="D33" s="27"/>
      <c r="E33" s="27"/>
      <c r="F33" s="36"/>
    </row>
    <row r="34" spans="1:6" x14ac:dyDescent="0.25">
      <c r="A34" s="27"/>
      <c r="B34" s="333"/>
      <c r="C34" s="27"/>
      <c r="D34" s="27"/>
      <c r="E34" s="27"/>
      <c r="F34" s="36"/>
    </row>
    <row r="35" spans="1:6" x14ac:dyDescent="0.25">
      <c r="A35" s="27"/>
      <c r="B35" s="333"/>
      <c r="C35" s="27"/>
      <c r="D35" s="27"/>
      <c r="E35" s="27"/>
      <c r="F35" s="36"/>
    </row>
    <row r="36" spans="1:6" x14ac:dyDescent="0.25">
      <c r="A36" s="27"/>
      <c r="B36" s="333"/>
      <c r="C36" s="27"/>
      <c r="D36" s="27"/>
      <c r="E36" s="27"/>
      <c r="F36" s="36"/>
    </row>
    <row r="37" spans="1:6" x14ac:dyDescent="0.25">
      <c r="A37" s="27"/>
      <c r="B37" s="333"/>
      <c r="C37" s="27"/>
      <c r="D37" s="27"/>
      <c r="E37" s="27"/>
      <c r="F37" s="36"/>
    </row>
    <row r="38" spans="1:6" x14ac:dyDescent="0.25">
      <c r="A38" s="27"/>
      <c r="B38" s="333"/>
      <c r="C38" s="27"/>
      <c r="D38" s="27"/>
      <c r="E38" s="27"/>
      <c r="F38" s="36"/>
    </row>
    <row r="39" spans="1:6" x14ac:dyDescent="0.25">
      <c r="A39" s="27"/>
      <c r="B39" s="333"/>
      <c r="C39" s="27"/>
      <c r="D39" s="27"/>
      <c r="E39" s="27"/>
      <c r="F39" s="36"/>
    </row>
    <row r="40" spans="1:6" x14ac:dyDescent="0.25">
      <c r="A40" s="27"/>
      <c r="B40" s="333"/>
      <c r="C40" s="27"/>
      <c r="D40" s="27"/>
      <c r="E40" s="27"/>
      <c r="F40" s="36"/>
    </row>
    <row r="41" spans="1:6" x14ac:dyDescent="0.25">
      <c r="A41" s="27"/>
      <c r="B41" s="333"/>
      <c r="C41" s="27"/>
      <c r="D41" s="27"/>
      <c r="E41" s="27"/>
      <c r="F41" s="36"/>
    </row>
    <row r="42" spans="1:6" x14ac:dyDescent="0.25">
      <c r="A42" s="27"/>
      <c r="B42" s="333"/>
      <c r="C42" s="27"/>
      <c r="D42" s="27"/>
      <c r="E42" s="27"/>
      <c r="F42" s="36"/>
    </row>
    <row r="43" spans="1:6" x14ac:dyDescent="0.25">
      <c r="A43" s="27"/>
      <c r="B43" s="333"/>
      <c r="C43" s="27"/>
      <c r="D43" s="27"/>
      <c r="E43" s="27"/>
      <c r="F43" s="36"/>
    </row>
    <row r="44" spans="1:6" x14ac:dyDescent="0.25">
      <c r="A44" s="27"/>
      <c r="B44" s="333"/>
      <c r="C44" s="27"/>
      <c r="D44" s="27"/>
      <c r="E44" s="27"/>
      <c r="F44" s="36"/>
    </row>
    <row r="45" spans="1:6" x14ac:dyDescent="0.25">
      <c r="A45" s="27"/>
      <c r="B45" s="333"/>
      <c r="C45" s="27"/>
      <c r="D45" s="27"/>
      <c r="E45" s="27"/>
      <c r="F45" s="36"/>
    </row>
    <row r="46" spans="1:6" x14ac:dyDescent="0.25">
      <c r="A46" s="27"/>
      <c r="B46" s="333"/>
      <c r="C46" s="27"/>
      <c r="D46" s="27"/>
      <c r="E46" s="27"/>
      <c r="F46" s="36"/>
    </row>
    <row r="47" spans="1:6" x14ac:dyDescent="0.25">
      <c r="A47" s="27"/>
      <c r="B47" s="333"/>
      <c r="C47" s="27"/>
      <c r="D47" s="27"/>
      <c r="E47" s="27"/>
      <c r="F47" s="36"/>
    </row>
    <row r="48" spans="1:6" x14ac:dyDescent="0.25">
      <c r="A48" s="27"/>
      <c r="B48" s="333"/>
      <c r="C48" s="27"/>
      <c r="D48" s="27"/>
      <c r="E48" s="27"/>
      <c r="F48" s="36"/>
    </row>
    <row r="49" spans="1:6" x14ac:dyDescent="0.25">
      <c r="A49" s="27"/>
      <c r="B49" s="333"/>
      <c r="C49" s="27"/>
      <c r="D49" s="27"/>
      <c r="E49" s="27"/>
      <c r="F49" s="36"/>
    </row>
  </sheetData>
  <mergeCells count="3">
    <mergeCell ref="A14:F14"/>
    <mergeCell ref="A3:F3"/>
    <mergeCell ref="A2:F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"/>
  <sheetViews>
    <sheetView view="pageBreakPreview" topLeftCell="B1" zoomScaleNormal="100" zoomScaleSheetLayoutView="100" workbookViewId="0">
      <selection activeCell="I13" sqref="I13"/>
    </sheetView>
  </sheetViews>
  <sheetFormatPr defaultRowHeight="15" x14ac:dyDescent="0.25"/>
  <cols>
    <col min="1" max="1" width="20.85546875" style="2" customWidth="1"/>
    <col min="2" max="2" width="18.85546875" style="2" customWidth="1"/>
    <col min="3" max="3" width="18.28515625" style="2" customWidth="1"/>
    <col min="4" max="4" width="16.42578125" style="2" customWidth="1"/>
    <col min="5" max="5" width="11.28515625" style="2" customWidth="1"/>
    <col min="6" max="16384" width="9.140625" style="2"/>
  </cols>
  <sheetData>
    <row r="1" spans="1:5" x14ac:dyDescent="0.25">
      <c r="A1" s="196"/>
      <c r="B1" s="196"/>
      <c r="C1" s="196"/>
      <c r="D1" s="196"/>
      <c r="E1" s="196"/>
    </row>
    <row r="2" spans="1:5" x14ac:dyDescent="0.25">
      <c r="A2" s="547" t="s">
        <v>1554</v>
      </c>
      <c r="B2" s="547"/>
      <c r="C2" s="547"/>
      <c r="D2" s="547"/>
      <c r="E2" s="547"/>
    </row>
    <row r="3" spans="1:5" x14ac:dyDescent="0.25">
      <c r="A3" s="547" t="s">
        <v>124</v>
      </c>
      <c r="B3" s="547"/>
      <c r="C3" s="547"/>
      <c r="D3" s="547"/>
      <c r="E3" s="547"/>
    </row>
    <row r="4" spans="1:5" x14ac:dyDescent="0.25">
      <c r="A4" s="263"/>
      <c r="B4" s="263"/>
      <c r="C4" s="263"/>
      <c r="D4" s="263"/>
      <c r="E4" s="263"/>
    </row>
    <row r="5" spans="1:5" ht="15.75" thickBot="1" x14ac:dyDescent="0.3">
      <c r="A5" s="551" t="s">
        <v>1575</v>
      </c>
      <c r="B5" s="551"/>
      <c r="C5" s="551"/>
      <c r="D5" s="551"/>
      <c r="E5" s="551"/>
    </row>
    <row r="6" spans="1:5" ht="15.75" thickBot="1" x14ac:dyDescent="0.3">
      <c r="A6" s="552" t="s">
        <v>125</v>
      </c>
      <c r="B6" s="553" t="s">
        <v>126</v>
      </c>
      <c r="C6" s="553"/>
      <c r="D6" s="553"/>
      <c r="E6" s="553"/>
    </row>
    <row r="7" spans="1:5" ht="25.5" x14ac:dyDescent="0.25">
      <c r="A7" s="552"/>
      <c r="B7" s="456" t="s">
        <v>127</v>
      </c>
      <c r="C7" s="457" t="s">
        <v>128</v>
      </c>
      <c r="D7" s="458" t="s">
        <v>129</v>
      </c>
      <c r="E7" s="459" t="s">
        <v>65</v>
      </c>
    </row>
    <row r="8" spans="1:5" x14ac:dyDescent="0.25">
      <c r="A8" s="460" t="s">
        <v>130</v>
      </c>
      <c r="B8" s="461">
        <v>0</v>
      </c>
      <c r="C8" s="461"/>
      <c r="D8" s="462">
        <v>7</v>
      </c>
      <c r="E8" s="463">
        <f>SUM(B8:D8)</f>
        <v>7</v>
      </c>
    </row>
    <row r="9" spans="1:5" x14ac:dyDescent="0.25">
      <c r="A9" s="464" t="s">
        <v>5</v>
      </c>
      <c r="B9" s="461"/>
      <c r="C9" s="461">
        <v>4</v>
      </c>
      <c r="D9" s="465"/>
      <c r="E9" s="463">
        <v>4</v>
      </c>
    </row>
    <row r="10" spans="1:5" ht="15.75" thickBot="1" x14ac:dyDescent="0.3">
      <c r="A10" s="466" t="s">
        <v>131</v>
      </c>
      <c r="B10" s="467"/>
      <c r="C10" s="467"/>
      <c r="D10" s="468">
        <v>0</v>
      </c>
      <c r="E10" s="463">
        <f>SUM(B10:D10)</f>
        <v>0</v>
      </c>
    </row>
    <row r="11" spans="1:5" ht="15.75" thickBot="1" x14ac:dyDescent="0.3">
      <c r="A11" s="469" t="s">
        <v>132</v>
      </c>
      <c r="B11" s="470">
        <f>SUM(B8:B10)</f>
        <v>0</v>
      </c>
      <c r="C11" s="470">
        <f>SUM(C8:C10)</f>
        <v>4</v>
      </c>
      <c r="D11" s="470">
        <f>SUM(D8:D10)</f>
        <v>7</v>
      </c>
      <c r="E11" s="471">
        <f>SUM(E8:E10)</f>
        <v>11</v>
      </c>
    </row>
  </sheetData>
  <mergeCells count="5">
    <mergeCell ref="A2:E2"/>
    <mergeCell ref="A3:E3"/>
    <mergeCell ref="A5:E5"/>
    <mergeCell ref="A6:A7"/>
    <mergeCell ref="B6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"/>
  <sheetViews>
    <sheetView view="pageBreakPreview" zoomScale="96" zoomScaleNormal="100" zoomScaleSheetLayoutView="96" workbookViewId="0">
      <selection activeCell="F9" sqref="F9:G11"/>
    </sheetView>
  </sheetViews>
  <sheetFormatPr defaultRowHeight="15" x14ac:dyDescent="0.25"/>
  <cols>
    <col min="1" max="1" width="35.28515625" style="2" customWidth="1"/>
    <col min="2" max="2" width="16" style="2" customWidth="1"/>
    <col min="3" max="4" width="12.85546875" style="2" customWidth="1"/>
    <col min="5" max="5" width="12" style="2" customWidth="1"/>
    <col min="6" max="7" width="12.7109375" style="2" customWidth="1"/>
    <col min="8" max="16384" width="9.140625" style="2"/>
  </cols>
  <sheetData>
    <row r="1" spans="1:7" x14ac:dyDescent="0.25">
      <c r="A1" s="263"/>
      <c r="B1" s="263"/>
      <c r="C1" s="263"/>
      <c r="D1" s="263"/>
      <c r="E1" s="263"/>
      <c r="F1" s="263"/>
      <c r="G1" s="263"/>
    </row>
    <row r="2" spans="1:7" x14ac:dyDescent="0.25">
      <c r="A2" s="554" t="s">
        <v>1555</v>
      </c>
      <c r="B2" s="554"/>
      <c r="C2" s="554"/>
      <c r="D2" s="554"/>
      <c r="E2" s="554"/>
      <c r="F2" s="554"/>
      <c r="G2" s="554"/>
    </row>
    <row r="3" spans="1:7" x14ac:dyDescent="0.25">
      <c r="A3" s="555" t="s">
        <v>133</v>
      </c>
      <c r="B3" s="555"/>
      <c r="C3" s="555"/>
      <c r="D3" s="555"/>
      <c r="E3" s="555"/>
      <c r="F3" s="555"/>
      <c r="G3" s="555"/>
    </row>
    <row r="4" spans="1:7" x14ac:dyDescent="0.25">
      <c r="A4" s="555" t="s">
        <v>134</v>
      </c>
      <c r="B4" s="555"/>
      <c r="C4" s="555"/>
      <c r="D4" s="555"/>
      <c r="E4" s="555"/>
      <c r="F4" s="555"/>
      <c r="G4" s="555"/>
    </row>
    <row r="5" spans="1:7" x14ac:dyDescent="0.25">
      <c r="A5" s="263"/>
      <c r="B5" s="477"/>
      <c r="C5" s="263"/>
      <c r="D5" s="263"/>
      <c r="E5" s="263"/>
      <c r="F5" s="263"/>
      <c r="G5" s="263"/>
    </row>
    <row r="6" spans="1:7" x14ac:dyDescent="0.25">
      <c r="A6" s="263"/>
      <c r="B6" s="477"/>
      <c r="C6" s="477"/>
      <c r="D6" s="263"/>
      <c r="E6" s="263"/>
      <c r="F6" s="263"/>
      <c r="G6" s="409" t="s">
        <v>395</v>
      </c>
    </row>
    <row r="7" spans="1:7" x14ac:dyDescent="0.25">
      <c r="A7" s="556" t="s">
        <v>2</v>
      </c>
      <c r="B7" s="558" t="s">
        <v>135</v>
      </c>
      <c r="C7" s="559"/>
      <c r="D7" s="560"/>
      <c r="E7" s="561" t="s">
        <v>136</v>
      </c>
      <c r="F7" s="562"/>
      <c r="G7" s="563"/>
    </row>
    <row r="8" spans="1:7" ht="26.25" x14ac:dyDescent="0.25">
      <c r="A8" s="557"/>
      <c r="B8" s="438" t="s">
        <v>10</v>
      </c>
      <c r="C8" s="438" t="s">
        <v>11</v>
      </c>
      <c r="D8" s="439" t="s">
        <v>12</v>
      </c>
      <c r="E8" s="438" t="s">
        <v>10</v>
      </c>
      <c r="F8" s="438" t="s">
        <v>11</v>
      </c>
      <c r="G8" s="439" t="s">
        <v>12</v>
      </c>
    </row>
    <row r="9" spans="1:7" ht="30" customHeight="1" x14ac:dyDescent="0.25">
      <c r="A9" s="478" t="s">
        <v>1576</v>
      </c>
      <c r="B9" s="238">
        <v>0</v>
      </c>
      <c r="C9" s="238">
        <f>'Összesen bevétel és kiadás'!D387</f>
        <v>114542000</v>
      </c>
      <c r="D9" s="238">
        <f>'Összesen bevétel és kiadás'!E387</f>
        <v>114542000</v>
      </c>
      <c r="E9" s="238">
        <v>0</v>
      </c>
      <c r="F9" s="238"/>
      <c r="G9" s="238"/>
    </row>
    <row r="10" spans="1:7" ht="15" customHeight="1" x14ac:dyDescent="0.25">
      <c r="A10" s="479"/>
      <c r="B10" s="238"/>
      <c r="C10" s="122"/>
      <c r="D10" s="481"/>
      <c r="E10" s="122"/>
      <c r="F10" s="122"/>
      <c r="G10" s="122"/>
    </row>
    <row r="11" spans="1:7" x14ac:dyDescent="0.25">
      <c r="A11" s="480" t="s">
        <v>132</v>
      </c>
      <c r="B11" s="210">
        <f>SUM(B9:B10)</f>
        <v>0</v>
      </c>
      <c r="C11" s="210">
        <f t="shared" ref="C11:E11" si="0">SUM(C9:C10)</f>
        <v>114542000</v>
      </c>
      <c r="D11" s="210">
        <f t="shared" si="0"/>
        <v>114542000</v>
      </c>
      <c r="E11" s="210">
        <f t="shared" si="0"/>
        <v>0</v>
      </c>
      <c r="F11" s="210"/>
      <c r="G11" s="210"/>
    </row>
    <row r="12" spans="1:7" x14ac:dyDescent="0.25">
      <c r="A12" s="482"/>
      <c r="B12" s="122"/>
      <c r="C12" s="122"/>
      <c r="D12" s="481"/>
      <c r="E12" s="122"/>
      <c r="F12" s="122"/>
      <c r="G12" s="122"/>
    </row>
    <row r="13" spans="1:7" x14ac:dyDescent="0.25">
      <c r="A13" s="482"/>
      <c r="B13" s="122"/>
      <c r="C13" s="122"/>
      <c r="D13" s="481"/>
      <c r="E13" s="122"/>
      <c r="F13" s="122"/>
      <c r="G13" s="122"/>
    </row>
    <row r="14" spans="1:7" x14ac:dyDescent="0.25">
      <c r="A14" s="482"/>
      <c r="B14" s="122"/>
      <c r="C14" s="122"/>
      <c r="D14" s="481"/>
      <c r="E14" s="122"/>
      <c r="F14" s="122"/>
      <c r="G14" s="122"/>
    </row>
    <row r="15" spans="1:7" x14ac:dyDescent="0.25">
      <c r="A15" s="263"/>
      <c r="B15" s="263"/>
      <c r="C15" s="263"/>
      <c r="D15" s="263"/>
      <c r="E15" s="263"/>
      <c r="F15" s="263"/>
      <c r="G15" s="263"/>
    </row>
  </sheetData>
  <mergeCells count="6">
    <mergeCell ref="A2:G2"/>
    <mergeCell ref="A3:G3"/>
    <mergeCell ref="A4:G4"/>
    <mergeCell ref="A7:A8"/>
    <mergeCell ref="B7:D7"/>
    <mergeCell ref="E7:G7"/>
  </mergeCells>
  <pageMargins left="0.7" right="0.7" top="0.75" bottom="0.75" header="0.3" footer="0.3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46"/>
  <sheetViews>
    <sheetView view="pageBreakPreview" zoomScaleNormal="100" zoomScaleSheetLayoutView="100" workbookViewId="0">
      <selection activeCell="A2" sqref="A2:N2"/>
    </sheetView>
  </sheetViews>
  <sheetFormatPr defaultRowHeight="15" x14ac:dyDescent="0.25"/>
  <cols>
    <col min="1" max="9" width="9.140625" style="2"/>
    <col min="10" max="10" width="14.5703125" style="2" customWidth="1"/>
    <col min="11" max="11" width="13.140625" style="2" customWidth="1"/>
    <col min="12" max="12" width="9.140625" style="2"/>
    <col min="13" max="13" width="8.7109375" style="2" customWidth="1"/>
    <col min="14" max="14" width="9.140625" style="2" hidden="1" customWidth="1"/>
    <col min="15" max="16384" width="9.140625" style="2"/>
  </cols>
  <sheetData>
    <row r="2" spans="1:14" x14ac:dyDescent="0.25">
      <c r="A2" s="535" t="s">
        <v>1556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</row>
    <row r="3" spans="1:14" x14ac:dyDescent="0.25">
      <c r="A3" s="535" t="s">
        <v>137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</row>
    <row r="4" spans="1:14" x14ac:dyDescent="0.25">
      <c r="A4" s="564" t="s">
        <v>138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7" spans="1:14" x14ac:dyDescent="0.25">
      <c r="L7" s="42" t="s">
        <v>318</v>
      </c>
    </row>
    <row r="8" spans="1:14" ht="30" x14ac:dyDescent="0.25">
      <c r="A8" s="43" t="s">
        <v>109</v>
      </c>
      <c r="B8" s="567" t="s">
        <v>139</v>
      </c>
      <c r="C8" s="568"/>
      <c r="D8" s="568"/>
      <c r="E8" s="568"/>
      <c r="F8" s="568"/>
      <c r="G8" s="567" t="s">
        <v>140</v>
      </c>
      <c r="H8" s="568"/>
      <c r="I8" s="568"/>
      <c r="J8" s="33" t="s">
        <v>10</v>
      </c>
      <c r="K8" s="33" t="s">
        <v>11</v>
      </c>
      <c r="L8" s="34" t="s">
        <v>12</v>
      </c>
      <c r="M8" s="33" t="s">
        <v>319</v>
      </c>
    </row>
    <row r="9" spans="1:14" ht="28.5" customHeight="1" x14ac:dyDescent="0.25">
      <c r="A9" s="44" t="s">
        <v>3</v>
      </c>
      <c r="B9" s="569" t="s">
        <v>141</v>
      </c>
      <c r="C9" s="570"/>
      <c r="D9" s="570"/>
      <c r="E9" s="570"/>
      <c r="F9" s="570"/>
      <c r="G9" s="570"/>
      <c r="H9" s="570"/>
      <c r="I9" s="570"/>
      <c r="J9" s="12"/>
      <c r="K9" s="12"/>
      <c r="L9" s="12"/>
      <c r="M9" s="12"/>
    </row>
    <row r="10" spans="1:14" ht="15" customHeight="1" x14ac:dyDescent="0.25">
      <c r="A10" s="44" t="s">
        <v>4</v>
      </c>
      <c r="B10" s="569" t="s">
        <v>142</v>
      </c>
      <c r="C10" s="570"/>
      <c r="D10" s="570"/>
      <c r="E10" s="570"/>
      <c r="F10" s="570"/>
      <c r="G10" s="570"/>
      <c r="H10" s="570"/>
      <c r="I10" s="570"/>
      <c r="J10" s="12"/>
      <c r="K10" s="12"/>
      <c r="L10" s="12"/>
      <c r="M10" s="12"/>
    </row>
    <row r="11" spans="1:14" ht="15" customHeight="1" x14ac:dyDescent="0.25">
      <c r="A11" s="44" t="s">
        <v>6</v>
      </c>
      <c r="B11" s="569" t="s">
        <v>143</v>
      </c>
      <c r="C11" s="570"/>
      <c r="D11" s="570"/>
      <c r="E11" s="570"/>
      <c r="F11" s="570"/>
      <c r="G11" s="570"/>
      <c r="H11" s="570"/>
      <c r="I11" s="570"/>
      <c r="J11" s="12"/>
      <c r="K11" s="12"/>
      <c r="L11" s="12"/>
      <c r="M11" s="12"/>
    </row>
    <row r="12" spans="1:14" ht="15" customHeight="1" x14ac:dyDescent="0.25">
      <c r="A12" s="44" t="s">
        <v>144</v>
      </c>
      <c r="B12" s="569" t="s">
        <v>145</v>
      </c>
      <c r="C12" s="570"/>
      <c r="D12" s="570"/>
      <c r="E12" s="570"/>
      <c r="F12" s="570"/>
      <c r="G12" s="570"/>
      <c r="H12" s="570"/>
      <c r="I12" s="570"/>
      <c r="J12" s="12"/>
      <c r="K12" s="12"/>
      <c r="L12" s="12"/>
      <c r="M12" s="12"/>
    </row>
    <row r="13" spans="1:14" ht="15" customHeight="1" x14ac:dyDescent="0.25">
      <c r="A13" s="44" t="s">
        <v>146</v>
      </c>
      <c r="B13" s="569" t="s">
        <v>147</v>
      </c>
      <c r="C13" s="570"/>
      <c r="D13" s="570"/>
      <c r="E13" s="570"/>
      <c r="F13" s="570"/>
      <c r="G13" s="570"/>
      <c r="H13" s="570"/>
      <c r="I13" s="570"/>
      <c r="J13" s="12"/>
      <c r="K13" s="12"/>
      <c r="L13" s="12"/>
      <c r="M13" s="12"/>
    </row>
    <row r="14" spans="1:14" ht="15" customHeight="1" x14ac:dyDescent="0.25">
      <c r="A14" s="44" t="s">
        <v>148</v>
      </c>
      <c r="B14" s="569" t="s">
        <v>149</v>
      </c>
      <c r="C14" s="570"/>
      <c r="D14" s="570"/>
      <c r="E14" s="570"/>
      <c r="F14" s="570"/>
      <c r="G14" s="570"/>
      <c r="H14" s="570"/>
      <c r="I14" s="570"/>
      <c r="J14" s="12"/>
      <c r="K14" s="12"/>
      <c r="L14" s="12"/>
      <c r="M14" s="12"/>
    </row>
    <row r="15" spans="1:14" ht="15" customHeight="1" x14ac:dyDescent="0.25">
      <c r="A15" s="44" t="s">
        <v>150</v>
      </c>
      <c r="B15" s="569" t="s">
        <v>151</v>
      </c>
      <c r="C15" s="570"/>
      <c r="D15" s="570"/>
      <c r="E15" s="570"/>
      <c r="F15" s="570"/>
      <c r="G15" s="570"/>
      <c r="H15" s="570"/>
      <c r="I15" s="570"/>
      <c r="J15" s="12"/>
      <c r="K15" s="12"/>
      <c r="L15" s="12"/>
      <c r="M15" s="12"/>
    </row>
    <row r="16" spans="1:14" x14ac:dyDescent="0.25">
      <c r="I16" s="42" t="s">
        <v>132</v>
      </c>
      <c r="J16" s="38">
        <f>SUM(J9:J15)</f>
        <v>0</v>
      </c>
      <c r="K16" s="12"/>
      <c r="L16" s="12"/>
      <c r="M16" s="12"/>
    </row>
    <row r="18" spans="1:9" x14ac:dyDescent="0.25">
      <c r="A18" s="566" t="s">
        <v>280</v>
      </c>
      <c r="B18" s="566"/>
      <c r="C18" s="566"/>
      <c r="D18" s="566"/>
      <c r="E18" s="566"/>
      <c r="F18" s="566"/>
      <c r="G18" s="566"/>
      <c r="H18" s="566"/>
      <c r="I18" s="566"/>
    </row>
    <row r="19" spans="1:9" x14ac:dyDescent="0.25">
      <c r="A19" s="565"/>
      <c r="B19" s="565"/>
      <c r="C19" s="565"/>
      <c r="D19" s="565"/>
      <c r="E19" s="565"/>
    </row>
    <row r="21" spans="1:9" x14ac:dyDescent="0.25">
      <c r="A21" s="45"/>
      <c r="B21" s="45"/>
      <c r="C21" s="45"/>
      <c r="D21" s="45"/>
      <c r="E21" s="46"/>
    </row>
    <row r="22" spans="1:9" x14ac:dyDescent="0.25">
      <c r="A22" s="47"/>
      <c r="B22" s="47"/>
      <c r="C22" s="48"/>
      <c r="D22" s="48"/>
      <c r="E22" s="48"/>
    </row>
    <row r="23" spans="1:9" x14ac:dyDescent="0.25">
      <c r="A23" s="49"/>
      <c r="B23" s="49"/>
      <c r="C23" s="48"/>
      <c r="D23" s="48"/>
      <c r="E23" s="48"/>
    </row>
    <row r="24" spans="1:9" x14ac:dyDescent="0.25">
      <c r="A24" s="49"/>
      <c r="B24" s="49"/>
      <c r="C24" s="48"/>
      <c r="D24" s="48"/>
      <c r="E24" s="48"/>
    </row>
    <row r="25" spans="1:9" x14ac:dyDescent="0.25">
      <c r="A25" s="49"/>
      <c r="B25" s="49"/>
      <c r="C25" s="48"/>
      <c r="D25" s="48"/>
      <c r="E25" s="48"/>
    </row>
    <row r="26" spans="1:9" x14ac:dyDescent="0.25">
      <c r="A26" s="49"/>
      <c r="B26" s="49"/>
      <c r="C26" s="48"/>
      <c r="D26" s="48"/>
      <c r="E26" s="48"/>
    </row>
    <row r="27" spans="1:9" x14ac:dyDescent="0.25">
      <c r="A27" s="49"/>
      <c r="B27" s="49"/>
      <c r="C27" s="48"/>
      <c r="D27" s="48"/>
      <c r="E27" s="48"/>
    </row>
    <row r="28" spans="1:9" x14ac:dyDescent="0.25">
      <c r="A28" s="47"/>
      <c r="B28" s="47"/>
      <c r="C28" s="48"/>
      <c r="D28" s="48"/>
      <c r="E28" s="48"/>
    </row>
    <row r="29" spans="1:9" x14ac:dyDescent="0.25">
      <c r="A29" s="50"/>
      <c r="B29" s="50"/>
      <c r="C29" s="48"/>
      <c r="D29" s="48"/>
      <c r="E29" s="48"/>
    </row>
    <row r="31" spans="1:9" x14ac:dyDescent="0.25">
      <c r="A31" s="50"/>
      <c r="B31" s="50"/>
      <c r="C31" s="48"/>
      <c r="D31" s="48"/>
      <c r="E31" s="48"/>
    </row>
    <row r="33" spans="1:5" x14ac:dyDescent="0.25">
      <c r="A33" s="566"/>
      <c r="B33" s="566"/>
      <c r="C33" s="566"/>
      <c r="D33" s="566"/>
      <c r="E33" s="566"/>
    </row>
    <row r="36" spans="1:5" x14ac:dyDescent="0.25">
      <c r="A36" s="51"/>
      <c r="B36" s="51"/>
      <c r="C36" s="51"/>
      <c r="D36" s="51"/>
      <c r="E36" s="51"/>
    </row>
    <row r="37" spans="1:5" x14ac:dyDescent="0.25">
      <c r="A37" s="48"/>
      <c r="B37" s="48"/>
      <c r="C37" s="48"/>
      <c r="D37" s="48"/>
      <c r="E37" s="48"/>
    </row>
    <row r="38" spans="1:5" x14ac:dyDescent="0.25">
      <c r="A38" s="48"/>
      <c r="B38" s="48"/>
      <c r="C38" s="48"/>
      <c r="D38" s="48"/>
      <c r="E38" s="48"/>
    </row>
    <row r="39" spans="1:5" x14ac:dyDescent="0.25">
      <c r="A39" s="48"/>
      <c r="B39" s="48"/>
      <c r="C39" s="48"/>
      <c r="D39" s="48"/>
      <c r="E39" s="48"/>
    </row>
    <row r="40" spans="1:5" x14ac:dyDescent="0.25">
      <c r="A40" s="48"/>
      <c r="B40" s="48"/>
      <c r="C40" s="48"/>
      <c r="D40" s="48"/>
      <c r="E40" s="48"/>
    </row>
    <row r="41" spans="1:5" x14ac:dyDescent="0.25">
      <c r="A41" s="48"/>
      <c r="B41" s="48"/>
      <c r="C41" s="48"/>
      <c r="D41" s="48"/>
      <c r="E41" s="48"/>
    </row>
    <row r="42" spans="1:5" x14ac:dyDescent="0.25">
      <c r="A42" s="48"/>
      <c r="B42" s="48"/>
      <c r="C42" s="48"/>
      <c r="D42" s="48"/>
      <c r="E42" s="48"/>
    </row>
    <row r="43" spans="1:5" x14ac:dyDescent="0.25">
      <c r="A43" s="48"/>
      <c r="B43" s="48"/>
      <c r="C43" s="48"/>
      <c r="D43" s="48"/>
      <c r="E43" s="48"/>
    </row>
    <row r="46" spans="1:5" x14ac:dyDescent="0.25">
      <c r="A46" s="52"/>
      <c r="B46" s="48"/>
      <c r="C46" s="48"/>
      <c r="D46" s="48"/>
      <c r="E46" s="48"/>
    </row>
  </sheetData>
  <mergeCells count="22">
    <mergeCell ref="B12:F12"/>
    <mergeCell ref="G12:I12"/>
    <mergeCell ref="B13:F13"/>
    <mergeCell ref="G13:I13"/>
    <mergeCell ref="B14:F14"/>
    <mergeCell ref="G14:I14"/>
    <mergeCell ref="A2:N2"/>
    <mergeCell ref="A3:N3"/>
    <mergeCell ref="A4:N4"/>
    <mergeCell ref="A19:E19"/>
    <mergeCell ref="A33:E33"/>
    <mergeCell ref="A18:I18"/>
    <mergeCell ref="B8:F8"/>
    <mergeCell ref="G8:I8"/>
    <mergeCell ref="B9:F9"/>
    <mergeCell ref="G9:I9"/>
    <mergeCell ref="B10:F10"/>
    <mergeCell ref="G10:I10"/>
    <mergeCell ref="B11:F11"/>
    <mergeCell ref="G11:I11"/>
    <mergeCell ref="B15:F15"/>
    <mergeCell ref="G15:I15"/>
  </mergeCells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J19"/>
  <sheetViews>
    <sheetView view="pageBreakPreview" zoomScale="98" zoomScaleNormal="100" zoomScaleSheetLayoutView="98" workbookViewId="0">
      <selection activeCell="A2" sqref="A2:I2"/>
    </sheetView>
  </sheetViews>
  <sheetFormatPr defaultRowHeight="15" x14ac:dyDescent="0.25"/>
  <cols>
    <col min="1" max="1" width="9.140625" style="2"/>
    <col min="2" max="2" width="41.85546875" style="2" customWidth="1"/>
    <col min="3" max="9" width="9.140625" style="2"/>
    <col min="10" max="10" width="9.140625" style="2" hidden="1" customWidth="1"/>
    <col min="11" max="16384" width="9.140625" style="2"/>
  </cols>
  <sheetData>
    <row r="2" spans="1:9" x14ac:dyDescent="0.25">
      <c r="A2" s="535" t="s">
        <v>1557</v>
      </c>
      <c r="B2" s="535"/>
      <c r="C2" s="535"/>
      <c r="D2" s="535"/>
      <c r="E2" s="535"/>
      <c r="F2" s="535"/>
      <c r="G2" s="535"/>
      <c r="H2" s="535"/>
      <c r="I2" s="535"/>
    </row>
    <row r="3" spans="1:9" x14ac:dyDescent="0.25">
      <c r="A3" s="535" t="s">
        <v>133</v>
      </c>
      <c r="B3" s="535"/>
      <c r="C3" s="535"/>
      <c r="D3" s="535"/>
      <c r="E3" s="535"/>
      <c r="F3" s="535"/>
      <c r="G3" s="535"/>
      <c r="H3" s="535"/>
      <c r="I3" s="535"/>
    </row>
    <row r="4" spans="1:9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571" t="s">
        <v>1508</v>
      </c>
      <c r="B5" s="571"/>
      <c r="C5" s="571"/>
      <c r="D5" s="571"/>
      <c r="E5" s="571"/>
      <c r="F5" s="571"/>
      <c r="G5" s="571"/>
      <c r="H5" s="571"/>
      <c r="I5" s="571"/>
    </row>
    <row r="6" spans="1:9" x14ac:dyDescent="0.25">
      <c r="A6" s="53"/>
      <c r="B6" s="54"/>
      <c r="C6" s="55"/>
      <c r="D6" s="56"/>
      <c r="E6" s="54"/>
      <c r="F6" s="56"/>
      <c r="G6" s="56"/>
      <c r="H6" s="56"/>
      <c r="I6" s="57"/>
    </row>
    <row r="7" spans="1:9" x14ac:dyDescent="0.25">
      <c r="A7" s="58"/>
      <c r="B7" s="59"/>
      <c r="C7" s="60"/>
      <c r="D7" s="61"/>
      <c r="E7" s="59"/>
      <c r="F7" s="61"/>
      <c r="G7" s="61"/>
      <c r="H7" s="61"/>
      <c r="I7" s="62"/>
    </row>
    <row r="8" spans="1:9" x14ac:dyDescent="0.25">
      <c r="A8" s="39" t="s">
        <v>152</v>
      </c>
      <c r="B8" s="39" t="s">
        <v>2</v>
      </c>
      <c r="C8" s="572" t="s">
        <v>153</v>
      </c>
      <c r="D8" s="572"/>
      <c r="E8" s="572" t="s">
        <v>154</v>
      </c>
      <c r="F8" s="572"/>
      <c r="G8" s="572" t="s">
        <v>155</v>
      </c>
      <c r="H8" s="572"/>
      <c r="I8" s="63" t="s">
        <v>65</v>
      </c>
    </row>
    <row r="9" spans="1:9" x14ac:dyDescent="0.25">
      <c r="A9" s="64"/>
      <c r="B9" s="64"/>
      <c r="C9" s="65" t="s">
        <v>156</v>
      </c>
      <c r="D9" s="66" t="s">
        <v>317</v>
      </c>
      <c r="E9" s="64" t="s">
        <v>156</v>
      </c>
      <c r="F9" s="66" t="s">
        <v>317</v>
      </c>
      <c r="G9" s="64"/>
      <c r="H9" s="66" t="s">
        <v>317</v>
      </c>
      <c r="I9" s="67" t="s">
        <v>317</v>
      </c>
    </row>
    <row r="10" spans="1:9" ht="39.950000000000003" customHeight="1" x14ac:dyDescent="0.25">
      <c r="A10" s="64" t="s">
        <v>3</v>
      </c>
      <c r="B10" s="68" t="s">
        <v>157</v>
      </c>
      <c r="C10" s="69"/>
      <c r="D10" s="70"/>
      <c r="E10" s="71"/>
      <c r="F10" s="70"/>
      <c r="G10" s="70"/>
      <c r="H10" s="70"/>
      <c r="I10" s="72">
        <f>+D10+F10+H10</f>
        <v>0</v>
      </c>
    </row>
    <row r="11" spans="1:9" ht="39.950000000000003" customHeight="1" x14ac:dyDescent="0.25">
      <c r="A11" s="64" t="s">
        <v>4</v>
      </c>
      <c r="B11" s="68" t="s">
        <v>158</v>
      </c>
      <c r="C11" s="69"/>
      <c r="D11" s="70"/>
      <c r="E11" s="71"/>
      <c r="F11" s="70"/>
      <c r="G11" s="70"/>
      <c r="H11" s="70"/>
      <c r="I11" s="72">
        <f>+D11+F11+H11</f>
        <v>0</v>
      </c>
    </row>
    <row r="12" spans="1:9" ht="39.950000000000003" customHeight="1" x14ac:dyDescent="0.25">
      <c r="A12" s="64" t="s">
        <v>6</v>
      </c>
      <c r="B12" s="68" t="s">
        <v>159</v>
      </c>
      <c r="C12" s="69"/>
      <c r="D12" s="70"/>
      <c r="E12" s="71"/>
      <c r="F12" s="70"/>
      <c r="G12" s="70"/>
      <c r="H12" s="70"/>
      <c r="I12" s="72">
        <f>+D12+F12+H12</f>
        <v>0</v>
      </c>
    </row>
    <row r="13" spans="1:9" ht="39.950000000000003" customHeight="1" x14ac:dyDescent="0.25">
      <c r="A13" s="64"/>
      <c r="B13" s="73" t="s">
        <v>160</v>
      </c>
      <c r="C13" s="65"/>
      <c r="D13" s="70"/>
      <c r="E13" s="74"/>
      <c r="F13" s="75"/>
      <c r="G13" s="75"/>
      <c r="H13" s="75"/>
      <c r="I13" s="76"/>
    </row>
    <row r="14" spans="1:9" ht="39.950000000000003" customHeight="1" x14ac:dyDescent="0.25">
      <c r="A14" s="64"/>
      <c r="B14" s="73" t="s">
        <v>161</v>
      </c>
      <c r="C14" s="65"/>
      <c r="D14" s="70"/>
      <c r="E14" s="74"/>
      <c r="F14" s="75"/>
      <c r="G14" s="75"/>
      <c r="H14" s="75"/>
      <c r="I14" s="76"/>
    </row>
    <row r="15" spans="1:9" ht="39.950000000000003" customHeight="1" x14ac:dyDescent="0.25">
      <c r="A15" s="64"/>
      <c r="B15" s="73" t="s">
        <v>162</v>
      </c>
      <c r="C15" s="65"/>
      <c r="D15" s="70"/>
      <c r="E15" s="74"/>
      <c r="F15" s="75"/>
      <c r="G15" s="75"/>
      <c r="H15" s="75"/>
      <c r="I15" s="76"/>
    </row>
    <row r="16" spans="1:9" ht="39.950000000000003" customHeight="1" x14ac:dyDescent="0.25">
      <c r="A16" s="64" t="s">
        <v>144</v>
      </c>
      <c r="B16" s="68" t="s">
        <v>163</v>
      </c>
      <c r="C16" s="69"/>
      <c r="D16" s="70"/>
      <c r="E16" s="71"/>
      <c r="F16" s="70"/>
      <c r="G16" s="70"/>
      <c r="H16" s="70"/>
      <c r="I16" s="72"/>
    </row>
    <row r="17" spans="1:9" ht="39.950000000000003" customHeight="1" x14ac:dyDescent="0.25">
      <c r="A17" s="64" t="s">
        <v>146</v>
      </c>
      <c r="B17" s="68" t="s">
        <v>164</v>
      </c>
      <c r="C17" s="69"/>
      <c r="D17" s="70"/>
      <c r="E17" s="71"/>
      <c r="F17" s="70"/>
      <c r="G17" s="70"/>
      <c r="H17" s="70"/>
      <c r="I17" s="72"/>
    </row>
    <row r="18" spans="1:9" ht="39.950000000000003" customHeight="1" x14ac:dyDescent="0.25">
      <c r="A18" s="77"/>
      <c r="B18" s="78" t="s">
        <v>132</v>
      </c>
      <c r="C18" s="79">
        <f t="shared" ref="C18:I18" si="0">SUM(C10:C17)</f>
        <v>0</v>
      </c>
      <c r="D18" s="72">
        <f t="shared" si="0"/>
        <v>0</v>
      </c>
      <c r="E18" s="72">
        <f t="shared" si="0"/>
        <v>0</v>
      </c>
      <c r="F18" s="72">
        <v>0</v>
      </c>
      <c r="G18" s="72">
        <f t="shared" si="0"/>
        <v>0</v>
      </c>
      <c r="H18" s="72">
        <f t="shared" si="0"/>
        <v>0</v>
      </c>
      <c r="I18" s="72">
        <f t="shared" si="0"/>
        <v>0</v>
      </c>
    </row>
    <row r="19" spans="1:9" ht="39.950000000000003" customHeight="1" x14ac:dyDescent="0.25"/>
  </sheetData>
  <mergeCells count="6">
    <mergeCell ref="A2:I2"/>
    <mergeCell ref="A3:I3"/>
    <mergeCell ref="A5:I5"/>
    <mergeCell ref="C8:D8"/>
    <mergeCell ref="E8:F8"/>
    <mergeCell ref="G8:H8"/>
  </mergeCells>
  <pageMargins left="0.7" right="0.7" top="0.75" bottom="0.75" header="0.3" footer="0.3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"/>
  <sheetViews>
    <sheetView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17.7109375" customWidth="1"/>
    <col min="2" max="2" width="13.140625" customWidth="1"/>
  </cols>
  <sheetData>
    <row r="1" spans="1:9" x14ac:dyDescent="0.25">
      <c r="A1" s="94"/>
      <c r="B1" s="94"/>
      <c r="C1" s="1"/>
      <c r="D1" s="1"/>
      <c r="E1" s="1"/>
      <c r="F1" s="1"/>
      <c r="G1" s="95"/>
    </row>
    <row r="2" spans="1:9" x14ac:dyDescent="0.25">
      <c r="A2" s="525" t="s">
        <v>1498</v>
      </c>
      <c r="B2" s="525"/>
      <c r="C2" s="525"/>
      <c r="D2" s="525"/>
      <c r="E2" s="525"/>
      <c r="F2" s="525"/>
      <c r="G2" s="525"/>
      <c r="H2" s="96"/>
      <c r="I2" s="96"/>
    </row>
    <row r="3" spans="1:9" x14ac:dyDescent="0.25">
      <c r="A3" s="525" t="s">
        <v>133</v>
      </c>
      <c r="B3" s="525"/>
      <c r="C3" s="525"/>
      <c r="D3" s="525"/>
      <c r="E3" s="525"/>
      <c r="F3" s="525"/>
      <c r="G3" s="525"/>
      <c r="H3" s="96"/>
      <c r="I3" s="96"/>
    </row>
    <row r="4" spans="1:9" ht="26.25" customHeight="1" x14ac:dyDescent="0.25">
      <c r="A4" s="573" t="s">
        <v>165</v>
      </c>
      <c r="B4" s="573"/>
      <c r="C4" s="573"/>
      <c r="D4" s="573"/>
      <c r="E4" s="573"/>
      <c r="F4" s="573"/>
      <c r="G4" s="573"/>
    </row>
    <row r="5" spans="1:9" x14ac:dyDescent="0.25">
      <c r="A5" s="94"/>
      <c r="B5" s="94"/>
      <c r="C5" s="94"/>
      <c r="D5" s="94"/>
      <c r="E5" s="94"/>
      <c r="F5" s="94"/>
      <c r="G5" s="94"/>
    </row>
    <row r="6" spans="1:9" x14ac:dyDescent="0.25">
      <c r="A6" s="97" t="s">
        <v>2</v>
      </c>
      <c r="B6" s="98" t="s">
        <v>394</v>
      </c>
      <c r="C6" s="98" t="s">
        <v>396</v>
      </c>
      <c r="D6" s="98" t="s">
        <v>397</v>
      </c>
      <c r="E6" s="98" t="s">
        <v>398</v>
      </c>
      <c r="F6" s="98" t="s">
        <v>399</v>
      </c>
    </row>
    <row r="7" spans="1:9" x14ac:dyDescent="0.25">
      <c r="A7" s="99"/>
      <c r="B7" s="100"/>
      <c r="C7" s="100"/>
      <c r="D7" s="100"/>
      <c r="E7" s="100"/>
      <c r="F7" s="100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D17"/>
  <sheetViews>
    <sheetView view="pageBreakPreview" zoomScale="130" zoomScaleNormal="100" zoomScaleSheetLayoutView="130" workbookViewId="0">
      <selection activeCell="H13" sqref="H13"/>
    </sheetView>
  </sheetViews>
  <sheetFormatPr defaultRowHeight="15" x14ac:dyDescent="0.25"/>
  <cols>
    <col min="1" max="1" width="12.42578125" style="2" customWidth="1"/>
    <col min="2" max="2" width="29.7109375" style="2" customWidth="1"/>
    <col min="3" max="3" width="15.42578125" style="37" customWidth="1"/>
    <col min="4" max="4" width="0.140625" style="2" customWidth="1"/>
    <col min="5" max="16384" width="9.140625" style="2"/>
  </cols>
  <sheetData>
    <row r="2" spans="1:4" x14ac:dyDescent="0.25">
      <c r="A2" s="535" t="s">
        <v>1558</v>
      </c>
      <c r="B2" s="535"/>
      <c r="C2" s="535"/>
      <c r="D2" s="535"/>
    </row>
    <row r="3" spans="1:4" x14ac:dyDescent="0.25">
      <c r="A3" s="535" t="s">
        <v>124</v>
      </c>
      <c r="B3" s="535"/>
      <c r="C3" s="535"/>
      <c r="D3" s="535"/>
    </row>
    <row r="5" spans="1:4" x14ac:dyDescent="0.25">
      <c r="C5" s="130" t="s">
        <v>63</v>
      </c>
    </row>
    <row r="6" spans="1:4" s="82" customFormat="1" ht="31.5" x14ac:dyDescent="0.25">
      <c r="A6" s="17" t="s">
        <v>281</v>
      </c>
      <c r="B6" s="16" t="s">
        <v>282</v>
      </c>
      <c r="C6" s="328" t="s">
        <v>400</v>
      </c>
      <c r="D6" s="17"/>
    </row>
    <row r="7" spans="1:4" x14ac:dyDescent="0.25">
      <c r="A7" s="304" t="s">
        <v>1487</v>
      </c>
      <c r="B7" s="304" t="s">
        <v>343</v>
      </c>
      <c r="C7" s="485">
        <v>1</v>
      </c>
      <c r="D7" s="327"/>
    </row>
    <row r="8" spans="1:4" x14ac:dyDescent="0.25">
      <c r="A8" s="304" t="s">
        <v>1511</v>
      </c>
      <c r="B8" s="304" t="s">
        <v>1645</v>
      </c>
      <c r="C8" s="485">
        <v>63590</v>
      </c>
      <c r="D8" s="327"/>
    </row>
    <row r="9" spans="1:4" x14ac:dyDescent="0.25">
      <c r="A9" s="304" t="s">
        <v>1594</v>
      </c>
      <c r="B9" s="304" t="s">
        <v>1646</v>
      </c>
      <c r="C9" s="304">
        <v>8000</v>
      </c>
    </row>
    <row r="10" spans="1:4" x14ac:dyDescent="0.25">
      <c r="A10" s="304" t="s">
        <v>1595</v>
      </c>
      <c r="B10" s="304" t="s">
        <v>1647</v>
      </c>
      <c r="C10" s="304">
        <v>11033</v>
      </c>
    </row>
    <row r="11" spans="1:4" x14ac:dyDescent="0.25">
      <c r="A11" s="304" t="s">
        <v>1596</v>
      </c>
      <c r="B11" s="304" t="s">
        <v>1648</v>
      </c>
      <c r="C11" s="304">
        <v>868</v>
      </c>
    </row>
    <row r="12" spans="1:4" x14ac:dyDescent="0.25">
      <c r="A12" s="304" t="s">
        <v>1512</v>
      </c>
      <c r="B12" s="304" t="s">
        <v>286</v>
      </c>
      <c r="C12" s="484">
        <v>223808</v>
      </c>
    </row>
    <row r="13" spans="1:4" x14ac:dyDescent="0.25">
      <c r="A13" s="304" t="s">
        <v>1640</v>
      </c>
      <c r="B13" s="304" t="s">
        <v>1642</v>
      </c>
      <c r="C13" s="485">
        <v>847549</v>
      </c>
    </row>
    <row r="14" spans="1:4" x14ac:dyDescent="0.25">
      <c r="A14" s="326" t="s">
        <v>1513</v>
      </c>
      <c r="B14" s="326" t="s">
        <v>1641</v>
      </c>
      <c r="C14" s="329">
        <v>924450</v>
      </c>
    </row>
    <row r="15" spans="1:4" x14ac:dyDescent="0.25">
      <c r="A15" s="326"/>
      <c r="B15" s="326"/>
      <c r="C15" s="329"/>
    </row>
    <row r="16" spans="1:4" x14ac:dyDescent="0.25">
      <c r="A16" s="326"/>
      <c r="B16" s="326"/>
      <c r="C16" s="329"/>
    </row>
    <row r="17" spans="1:3" x14ac:dyDescent="0.25">
      <c r="A17" s="330" t="s">
        <v>65</v>
      </c>
      <c r="B17" s="330"/>
      <c r="C17" s="331">
        <f>SUM(C7:C16)</f>
        <v>2079299</v>
      </c>
    </row>
  </sheetData>
  <autoFilter ref="A6:D8"/>
  <sortState ref="A7:C27">
    <sortCondition ref="A7"/>
  </sortState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86"/>
  <sheetViews>
    <sheetView view="pageBreakPreview" topLeftCell="A58" zoomScale="130" zoomScaleNormal="100" zoomScaleSheetLayoutView="130" workbookViewId="0">
      <selection activeCell="G71" sqref="G71"/>
    </sheetView>
  </sheetViews>
  <sheetFormatPr defaultRowHeight="15" x14ac:dyDescent="0.25"/>
  <cols>
    <col min="1" max="1" width="19.42578125" style="2" customWidth="1"/>
    <col min="2" max="2" width="49.85546875" style="2" bestFit="1" customWidth="1"/>
    <col min="3" max="3" width="13.42578125" style="335" customWidth="1"/>
    <col min="4" max="4" width="13.7109375" style="35" customWidth="1"/>
    <col min="5" max="5" width="1.28515625" style="2" customWidth="1"/>
    <col min="6" max="16384" width="9.140625" style="2"/>
  </cols>
  <sheetData>
    <row r="2" spans="1:5" x14ac:dyDescent="0.25">
      <c r="A2" s="574" t="s">
        <v>1559</v>
      </c>
      <c r="B2" s="575"/>
      <c r="C2" s="575"/>
      <c r="D2" s="576"/>
    </row>
    <row r="3" spans="1:5" x14ac:dyDescent="0.25">
      <c r="A3" s="574" t="s">
        <v>124</v>
      </c>
      <c r="B3" s="575"/>
      <c r="C3" s="575"/>
      <c r="D3" s="576"/>
    </row>
    <row r="5" spans="1:5" x14ac:dyDescent="0.25">
      <c r="A5" s="8" t="s">
        <v>130</v>
      </c>
    </row>
    <row r="6" spans="1:5" ht="38.25" x14ac:dyDescent="0.25">
      <c r="A6" s="15" t="s">
        <v>281</v>
      </c>
      <c r="B6" s="15" t="s">
        <v>282</v>
      </c>
      <c r="C6" s="303" t="s">
        <v>283</v>
      </c>
      <c r="D6" s="14" t="s">
        <v>284</v>
      </c>
      <c r="E6" s="10"/>
    </row>
    <row r="7" spans="1:5" ht="15" customHeight="1" x14ac:dyDescent="0.25">
      <c r="A7" s="304" t="s">
        <v>1191</v>
      </c>
      <c r="B7" s="304" t="s">
        <v>1192</v>
      </c>
      <c r="C7" s="336">
        <v>1</v>
      </c>
      <c r="D7" s="304" t="s">
        <v>1193</v>
      </c>
      <c r="E7" s="9"/>
    </row>
    <row r="8" spans="1:5" ht="15" customHeight="1" x14ac:dyDescent="0.25">
      <c r="A8" s="304" t="s">
        <v>1597</v>
      </c>
      <c r="B8" s="304" t="s">
        <v>1196</v>
      </c>
      <c r="C8" s="336">
        <v>249620</v>
      </c>
      <c r="D8" s="304" t="s">
        <v>1632</v>
      </c>
      <c r="E8" s="9"/>
    </row>
    <row r="9" spans="1:5" ht="15" customHeight="1" x14ac:dyDescent="0.25">
      <c r="A9" s="304" t="s">
        <v>1597</v>
      </c>
      <c r="B9" s="304" t="s">
        <v>1196</v>
      </c>
      <c r="C9" s="336">
        <v>67397</v>
      </c>
      <c r="D9" s="304" t="s">
        <v>1632</v>
      </c>
      <c r="E9" s="9"/>
    </row>
    <row r="10" spans="1:5" ht="15" customHeight="1" x14ac:dyDescent="0.25">
      <c r="A10" s="304" t="s">
        <v>1598</v>
      </c>
      <c r="B10" s="304" t="s">
        <v>1589</v>
      </c>
      <c r="C10" s="336">
        <v>132</v>
      </c>
      <c r="D10" s="304" t="s">
        <v>1590</v>
      </c>
      <c r="E10" s="9"/>
    </row>
    <row r="11" spans="1:5" ht="15" customHeight="1" x14ac:dyDescent="0.25">
      <c r="A11" s="304" t="s">
        <v>1599</v>
      </c>
      <c r="B11" s="304" t="s">
        <v>1589</v>
      </c>
      <c r="C11" s="336">
        <v>555495</v>
      </c>
      <c r="D11" s="304" t="s">
        <v>1590</v>
      </c>
      <c r="E11" s="9"/>
    </row>
    <row r="12" spans="1:5" ht="15" customHeight="1" x14ac:dyDescent="0.25">
      <c r="A12" s="304" t="s">
        <v>1598</v>
      </c>
      <c r="B12" s="304" t="s">
        <v>1589</v>
      </c>
      <c r="C12" s="336">
        <v>3882</v>
      </c>
      <c r="D12" s="304" t="s">
        <v>1590</v>
      </c>
      <c r="E12" s="9"/>
    </row>
    <row r="13" spans="1:5" ht="15" customHeight="1" x14ac:dyDescent="0.25">
      <c r="A13" s="304" t="s">
        <v>1600</v>
      </c>
      <c r="B13" s="304" t="s">
        <v>1589</v>
      </c>
      <c r="C13" s="336">
        <v>121</v>
      </c>
      <c r="D13" s="304" t="s">
        <v>1590</v>
      </c>
      <c r="E13" s="9"/>
    </row>
    <row r="14" spans="1:5" ht="15" customHeight="1" x14ac:dyDescent="0.25">
      <c r="A14" s="304" t="s">
        <v>1601</v>
      </c>
      <c r="B14" s="304" t="s">
        <v>1589</v>
      </c>
      <c r="C14" s="336">
        <v>21547</v>
      </c>
      <c r="D14" s="304" t="s">
        <v>1590</v>
      </c>
      <c r="E14" s="9"/>
    </row>
    <row r="15" spans="1:5" ht="15" customHeight="1" x14ac:dyDescent="0.25">
      <c r="A15" s="304" t="s">
        <v>1602</v>
      </c>
      <c r="B15" s="304" t="s">
        <v>1589</v>
      </c>
      <c r="C15" s="336">
        <v>5161</v>
      </c>
      <c r="D15" s="304" t="s">
        <v>1590</v>
      </c>
      <c r="E15" s="9"/>
    </row>
    <row r="16" spans="1:5" ht="15" customHeight="1" x14ac:dyDescent="0.25">
      <c r="A16" s="304" t="s">
        <v>1603</v>
      </c>
      <c r="B16" s="304" t="s">
        <v>1589</v>
      </c>
      <c r="C16" s="336">
        <v>6566</v>
      </c>
      <c r="D16" s="304" t="s">
        <v>1590</v>
      </c>
      <c r="E16" s="9"/>
    </row>
    <row r="17" spans="1:5" ht="15" customHeight="1" x14ac:dyDescent="0.25">
      <c r="A17" s="304" t="s">
        <v>1604</v>
      </c>
      <c r="B17" s="304" t="s">
        <v>1589</v>
      </c>
      <c r="C17" s="336">
        <v>951</v>
      </c>
      <c r="D17" s="304" t="s">
        <v>1590</v>
      </c>
      <c r="E17" s="9"/>
    </row>
    <row r="18" spans="1:5" ht="15" customHeight="1" x14ac:dyDescent="0.25">
      <c r="A18" s="304" t="s">
        <v>1605</v>
      </c>
      <c r="B18" s="304" t="s">
        <v>1589</v>
      </c>
      <c r="C18" s="336">
        <v>121</v>
      </c>
      <c r="D18" s="304" t="s">
        <v>1590</v>
      </c>
      <c r="E18" s="9"/>
    </row>
    <row r="19" spans="1:5" ht="15" customHeight="1" x14ac:dyDescent="0.25">
      <c r="A19" s="304" t="s">
        <v>1606</v>
      </c>
      <c r="B19" s="304" t="s">
        <v>1589</v>
      </c>
      <c r="C19" s="336">
        <v>3760</v>
      </c>
      <c r="D19" s="304" t="s">
        <v>1590</v>
      </c>
      <c r="E19" s="9"/>
    </row>
    <row r="20" spans="1:5" ht="15" customHeight="1" x14ac:dyDescent="0.25">
      <c r="A20" s="304" t="s">
        <v>1607</v>
      </c>
      <c r="B20" s="304" t="s">
        <v>1589</v>
      </c>
      <c r="C20" s="336">
        <v>5929</v>
      </c>
      <c r="D20" s="304" t="s">
        <v>1590</v>
      </c>
      <c r="E20" s="9"/>
    </row>
    <row r="21" spans="1:5" ht="15" customHeight="1" x14ac:dyDescent="0.25">
      <c r="A21" s="304" t="s">
        <v>1599</v>
      </c>
      <c r="B21" s="304" t="s">
        <v>1589</v>
      </c>
      <c r="C21" s="336">
        <v>148469</v>
      </c>
      <c r="D21" s="304" t="s">
        <v>1590</v>
      </c>
      <c r="E21" s="9"/>
    </row>
    <row r="22" spans="1:5" ht="15" customHeight="1" x14ac:dyDescent="0.25">
      <c r="A22" s="304" t="s">
        <v>1598</v>
      </c>
      <c r="B22" s="304" t="s">
        <v>1589</v>
      </c>
      <c r="C22" s="336">
        <v>1048</v>
      </c>
      <c r="D22" s="304" t="s">
        <v>1590</v>
      </c>
      <c r="E22" s="9"/>
    </row>
    <row r="23" spans="1:5" ht="15" customHeight="1" x14ac:dyDescent="0.25">
      <c r="A23" s="304" t="s">
        <v>1600</v>
      </c>
      <c r="B23" s="304" t="s">
        <v>1589</v>
      </c>
      <c r="C23" s="336">
        <v>33</v>
      </c>
      <c r="D23" s="304" t="s">
        <v>1590</v>
      </c>
      <c r="E23" s="9"/>
    </row>
    <row r="24" spans="1:5" ht="15" customHeight="1" x14ac:dyDescent="0.25">
      <c r="A24" s="304" t="s">
        <v>1601</v>
      </c>
      <c r="B24" s="304" t="s">
        <v>1589</v>
      </c>
      <c r="C24" s="336">
        <v>5760</v>
      </c>
      <c r="D24" s="304" t="s">
        <v>1590</v>
      </c>
      <c r="E24" s="9"/>
    </row>
    <row r="25" spans="1:5" ht="15" customHeight="1" x14ac:dyDescent="0.25">
      <c r="A25" s="304" t="s">
        <v>1602</v>
      </c>
      <c r="B25" s="304" t="s">
        <v>1589</v>
      </c>
      <c r="C25" s="336">
        <v>1348</v>
      </c>
      <c r="D25" s="304" t="s">
        <v>1590</v>
      </c>
      <c r="E25" s="9"/>
    </row>
    <row r="26" spans="1:5" ht="15" customHeight="1" x14ac:dyDescent="0.25">
      <c r="A26" s="304" t="s">
        <v>1603</v>
      </c>
      <c r="B26" s="304" t="s">
        <v>1589</v>
      </c>
      <c r="C26" s="336">
        <v>1714</v>
      </c>
      <c r="D26" s="304" t="s">
        <v>1590</v>
      </c>
      <c r="E26" s="9"/>
    </row>
    <row r="27" spans="1:5" ht="15" customHeight="1" x14ac:dyDescent="0.25">
      <c r="A27" s="304" t="s">
        <v>1604</v>
      </c>
      <c r="B27" s="304" t="s">
        <v>1589</v>
      </c>
      <c r="C27" s="336">
        <v>249</v>
      </c>
      <c r="D27" s="304" t="s">
        <v>1590</v>
      </c>
      <c r="E27" s="9"/>
    </row>
    <row r="28" spans="1:5" ht="15" customHeight="1" x14ac:dyDescent="0.25">
      <c r="A28" s="304" t="s">
        <v>1605</v>
      </c>
      <c r="B28" s="304" t="s">
        <v>1589</v>
      </c>
      <c r="C28" s="336">
        <v>33</v>
      </c>
      <c r="D28" s="304" t="s">
        <v>1590</v>
      </c>
      <c r="E28" s="9"/>
    </row>
    <row r="29" spans="1:5" ht="15" customHeight="1" x14ac:dyDescent="0.25">
      <c r="A29" s="304" t="s">
        <v>1606</v>
      </c>
      <c r="B29" s="304" t="s">
        <v>1589</v>
      </c>
      <c r="C29" s="336">
        <v>981</v>
      </c>
      <c r="D29" s="304" t="s">
        <v>1590</v>
      </c>
      <c r="E29" s="9"/>
    </row>
    <row r="30" spans="1:5" ht="15" customHeight="1" x14ac:dyDescent="0.25">
      <c r="A30" s="304" t="s">
        <v>1607</v>
      </c>
      <c r="B30" s="304" t="s">
        <v>1589</v>
      </c>
      <c r="C30" s="336">
        <v>1548</v>
      </c>
      <c r="D30" s="304" t="s">
        <v>1590</v>
      </c>
      <c r="E30" s="9"/>
    </row>
    <row r="31" spans="1:5" ht="15" customHeight="1" x14ac:dyDescent="0.25">
      <c r="A31" s="304" t="s">
        <v>1608</v>
      </c>
      <c r="B31" s="304" t="s">
        <v>1196</v>
      </c>
      <c r="C31" s="336">
        <v>1509</v>
      </c>
      <c r="D31" s="304" t="s">
        <v>1633</v>
      </c>
      <c r="E31" s="9"/>
    </row>
    <row r="32" spans="1:5" ht="15" customHeight="1" x14ac:dyDescent="0.25">
      <c r="A32" s="304" t="s">
        <v>1609</v>
      </c>
      <c r="B32" s="304" t="s">
        <v>1196</v>
      </c>
      <c r="C32" s="336">
        <v>8019</v>
      </c>
      <c r="D32" s="304" t="s">
        <v>1633</v>
      </c>
      <c r="E32" s="9"/>
    </row>
    <row r="33" spans="1:5" ht="15" customHeight="1" x14ac:dyDescent="0.25">
      <c r="A33" s="304" t="s">
        <v>1608</v>
      </c>
      <c r="B33" s="304" t="s">
        <v>1196</v>
      </c>
      <c r="C33" s="336">
        <v>400</v>
      </c>
      <c r="D33" s="304" t="s">
        <v>1633</v>
      </c>
      <c r="E33" s="9"/>
    </row>
    <row r="34" spans="1:5" ht="15" customHeight="1" x14ac:dyDescent="0.25">
      <c r="A34" s="304" t="s">
        <v>1609</v>
      </c>
      <c r="B34" s="304" t="s">
        <v>1196</v>
      </c>
      <c r="C34" s="336">
        <v>2122</v>
      </c>
      <c r="D34" s="304" t="s">
        <v>1633</v>
      </c>
      <c r="E34" s="9"/>
    </row>
    <row r="35" spans="1:5" ht="15" customHeight="1" x14ac:dyDescent="0.25">
      <c r="A35" s="304" t="s">
        <v>1610</v>
      </c>
      <c r="B35" s="304" t="s">
        <v>1196</v>
      </c>
      <c r="C35" s="336">
        <v>3078</v>
      </c>
      <c r="D35" s="304" t="s">
        <v>1591</v>
      </c>
      <c r="E35" s="9"/>
    </row>
    <row r="36" spans="1:5" ht="15" customHeight="1" x14ac:dyDescent="0.25">
      <c r="A36" s="304" t="s">
        <v>1610</v>
      </c>
      <c r="B36" s="304" t="s">
        <v>1196</v>
      </c>
      <c r="C36" s="336">
        <v>831</v>
      </c>
      <c r="D36" s="304" t="s">
        <v>1591</v>
      </c>
      <c r="E36" s="9"/>
    </row>
    <row r="37" spans="1:5" ht="15" customHeight="1" x14ac:dyDescent="0.25">
      <c r="A37" s="304" t="s">
        <v>1611</v>
      </c>
      <c r="B37" s="304" t="s">
        <v>1195</v>
      </c>
      <c r="C37" s="336">
        <v>527</v>
      </c>
      <c r="D37" s="304" t="s">
        <v>1591</v>
      </c>
      <c r="E37" s="9"/>
    </row>
    <row r="38" spans="1:5" ht="15" customHeight="1" x14ac:dyDescent="0.25">
      <c r="A38" s="304" t="s">
        <v>1611</v>
      </c>
      <c r="B38" s="304" t="s">
        <v>1195</v>
      </c>
      <c r="C38" s="336">
        <v>142</v>
      </c>
      <c r="D38" s="304" t="s">
        <v>1591</v>
      </c>
      <c r="E38" s="9"/>
    </row>
    <row r="39" spans="1:5" ht="15" customHeight="1" x14ac:dyDescent="0.25">
      <c r="A39" s="304" t="s">
        <v>1612</v>
      </c>
      <c r="B39" s="304" t="s">
        <v>1627</v>
      </c>
      <c r="C39" s="336">
        <v>15300</v>
      </c>
      <c r="D39" s="304" t="s">
        <v>1591</v>
      </c>
      <c r="E39" s="9"/>
    </row>
    <row r="40" spans="1:5" ht="15" customHeight="1" x14ac:dyDescent="0.25">
      <c r="A40" s="304" t="s">
        <v>1613</v>
      </c>
      <c r="B40" s="304" t="s">
        <v>1628</v>
      </c>
      <c r="C40" s="336">
        <v>40079</v>
      </c>
      <c r="D40" s="304" t="s">
        <v>1634</v>
      </c>
      <c r="E40" s="9"/>
    </row>
    <row r="41" spans="1:5" ht="15" customHeight="1" x14ac:dyDescent="0.25">
      <c r="A41" s="304" t="s">
        <v>1613</v>
      </c>
      <c r="B41" s="304" t="s">
        <v>1628</v>
      </c>
      <c r="C41" s="336">
        <v>40000</v>
      </c>
      <c r="D41" s="304" t="s">
        <v>1634</v>
      </c>
      <c r="E41" s="9"/>
    </row>
    <row r="42" spans="1:5" ht="15" customHeight="1" x14ac:dyDescent="0.25">
      <c r="A42" s="304" t="s">
        <v>1613</v>
      </c>
      <c r="B42" s="304" t="s">
        <v>1628</v>
      </c>
      <c r="C42" s="336">
        <v>21621</v>
      </c>
      <c r="D42" s="304" t="s">
        <v>1634</v>
      </c>
      <c r="E42" s="9"/>
    </row>
    <row r="43" spans="1:5" ht="15" customHeight="1" x14ac:dyDescent="0.25">
      <c r="A43" s="304" t="s">
        <v>1614</v>
      </c>
      <c r="B43" s="304" t="s">
        <v>285</v>
      </c>
      <c r="C43" s="336">
        <v>15000</v>
      </c>
      <c r="D43" s="304" t="s">
        <v>1635</v>
      </c>
      <c r="E43" s="9"/>
    </row>
    <row r="44" spans="1:5" ht="15" customHeight="1" x14ac:dyDescent="0.25">
      <c r="A44" s="304" t="s">
        <v>1615</v>
      </c>
      <c r="B44" s="304" t="s">
        <v>1196</v>
      </c>
      <c r="C44" s="336">
        <v>2052</v>
      </c>
      <c r="D44" s="304" t="s">
        <v>1635</v>
      </c>
      <c r="E44" s="9"/>
    </row>
    <row r="45" spans="1:5" ht="15" customHeight="1" x14ac:dyDescent="0.25">
      <c r="A45" s="304" t="s">
        <v>1615</v>
      </c>
      <c r="B45" s="304" t="s">
        <v>1196</v>
      </c>
      <c r="C45" s="336">
        <v>554</v>
      </c>
      <c r="D45" s="304" t="s">
        <v>1635</v>
      </c>
      <c r="E45" s="9"/>
    </row>
    <row r="46" spans="1:5" ht="15" customHeight="1" x14ac:dyDescent="0.25">
      <c r="A46" s="304" t="s">
        <v>1616</v>
      </c>
      <c r="B46" s="304" t="s">
        <v>1629</v>
      </c>
      <c r="C46" s="336">
        <v>40119</v>
      </c>
      <c r="D46" s="304" t="s">
        <v>1636</v>
      </c>
      <c r="E46" s="9"/>
    </row>
    <row r="47" spans="1:5" ht="15" customHeight="1" x14ac:dyDescent="0.25">
      <c r="A47" s="304" t="s">
        <v>1617</v>
      </c>
      <c r="B47" s="304" t="s">
        <v>1488</v>
      </c>
      <c r="C47" s="336">
        <v>38259</v>
      </c>
      <c r="D47" s="304" t="s">
        <v>1592</v>
      </c>
      <c r="E47" s="9"/>
    </row>
    <row r="48" spans="1:5" ht="15" customHeight="1" x14ac:dyDescent="0.25">
      <c r="A48" s="304" t="s">
        <v>1618</v>
      </c>
      <c r="B48" s="304" t="s">
        <v>1630</v>
      </c>
      <c r="C48" s="336">
        <v>23655</v>
      </c>
      <c r="D48" s="304" t="s">
        <v>1592</v>
      </c>
      <c r="E48" s="9"/>
    </row>
    <row r="49" spans="1:5" ht="15" customHeight="1" x14ac:dyDescent="0.25">
      <c r="A49" s="304" t="s">
        <v>1619</v>
      </c>
      <c r="B49" s="304" t="s">
        <v>1514</v>
      </c>
      <c r="C49" s="336">
        <v>7425</v>
      </c>
      <c r="D49" s="304" t="s">
        <v>1592</v>
      </c>
      <c r="E49" s="9"/>
    </row>
    <row r="50" spans="1:5" ht="15" customHeight="1" x14ac:dyDescent="0.25">
      <c r="A50" s="304" t="s">
        <v>1618</v>
      </c>
      <c r="B50" s="304" t="s">
        <v>1630</v>
      </c>
      <c r="C50" s="336">
        <v>6387</v>
      </c>
      <c r="D50" s="304" t="s">
        <v>1592</v>
      </c>
      <c r="E50" s="9"/>
    </row>
    <row r="51" spans="1:5" ht="15" customHeight="1" x14ac:dyDescent="0.25">
      <c r="A51" s="304" t="s">
        <v>1619</v>
      </c>
      <c r="B51" s="304" t="s">
        <v>1514</v>
      </c>
      <c r="C51" s="336">
        <v>2005</v>
      </c>
      <c r="D51" s="304" t="s">
        <v>1592</v>
      </c>
      <c r="E51" s="9"/>
    </row>
    <row r="52" spans="1:5" ht="15" customHeight="1" x14ac:dyDescent="0.25">
      <c r="A52" s="304" t="s">
        <v>1617</v>
      </c>
      <c r="B52" s="304" t="s">
        <v>1488</v>
      </c>
      <c r="C52" s="336">
        <v>10330</v>
      </c>
      <c r="D52" s="304" t="s">
        <v>1592</v>
      </c>
      <c r="E52" s="9"/>
    </row>
    <row r="53" spans="1:5" ht="15" customHeight="1" x14ac:dyDescent="0.25">
      <c r="A53" s="304" t="s">
        <v>1620</v>
      </c>
      <c r="B53" s="304" t="s">
        <v>1631</v>
      </c>
      <c r="C53" s="336">
        <v>300000</v>
      </c>
      <c r="D53" s="304" t="s">
        <v>1637</v>
      </c>
      <c r="E53" s="9"/>
    </row>
    <row r="54" spans="1:5" ht="15" customHeight="1" x14ac:dyDescent="0.25">
      <c r="A54" s="304" t="s">
        <v>1620</v>
      </c>
      <c r="B54" s="304" t="s">
        <v>1631</v>
      </c>
      <c r="C54" s="336">
        <v>81000</v>
      </c>
      <c r="D54" s="304" t="s">
        <v>1637</v>
      </c>
      <c r="E54" s="9"/>
    </row>
    <row r="55" spans="1:5" ht="15" customHeight="1" x14ac:dyDescent="0.25">
      <c r="A55" s="304" t="s">
        <v>1621</v>
      </c>
      <c r="B55" s="304" t="s">
        <v>1194</v>
      </c>
      <c r="C55" s="336">
        <v>2630721</v>
      </c>
      <c r="D55" s="304" t="s">
        <v>1638</v>
      </c>
      <c r="E55" s="9"/>
    </row>
    <row r="56" spans="1:5" ht="15" customHeight="1" x14ac:dyDescent="0.25">
      <c r="A56" s="304" t="s">
        <v>1622</v>
      </c>
      <c r="B56" s="304" t="s">
        <v>1515</v>
      </c>
      <c r="C56" s="336">
        <v>63847</v>
      </c>
      <c r="D56" s="304" t="s">
        <v>1593</v>
      </c>
      <c r="E56" s="9"/>
    </row>
    <row r="57" spans="1:5" ht="15" customHeight="1" x14ac:dyDescent="0.25">
      <c r="A57" s="304" t="s">
        <v>1622</v>
      </c>
      <c r="B57" s="304" t="s">
        <v>1515</v>
      </c>
      <c r="C57" s="336">
        <v>17238</v>
      </c>
      <c r="D57" s="304" t="s">
        <v>1593</v>
      </c>
      <c r="E57" s="9"/>
    </row>
    <row r="58" spans="1:5" ht="15" customHeight="1" x14ac:dyDescent="0.25">
      <c r="A58" s="304" t="s">
        <v>1623</v>
      </c>
      <c r="B58" s="304" t="s">
        <v>1196</v>
      </c>
      <c r="C58" s="336">
        <v>1511</v>
      </c>
      <c r="D58" s="304" t="s">
        <v>1639</v>
      </c>
      <c r="E58" s="9"/>
    </row>
    <row r="59" spans="1:5" ht="15" customHeight="1" x14ac:dyDescent="0.25">
      <c r="A59" s="304" t="s">
        <v>1624</v>
      </c>
      <c r="B59" s="304" t="s">
        <v>1196</v>
      </c>
      <c r="C59" s="336">
        <v>8351</v>
      </c>
      <c r="D59" s="304" t="s">
        <v>1639</v>
      </c>
      <c r="E59" s="9"/>
    </row>
    <row r="60" spans="1:5" ht="15" customHeight="1" x14ac:dyDescent="0.25">
      <c r="A60" s="304" t="s">
        <v>1623</v>
      </c>
      <c r="B60" s="304" t="s">
        <v>1196</v>
      </c>
      <c r="C60" s="336">
        <v>400</v>
      </c>
      <c r="D60" s="304" t="s">
        <v>1639</v>
      </c>
      <c r="E60" s="9"/>
    </row>
    <row r="61" spans="1:5" ht="15" customHeight="1" x14ac:dyDescent="0.25">
      <c r="A61" s="304" t="s">
        <v>1624</v>
      </c>
      <c r="B61" s="304" t="s">
        <v>1196</v>
      </c>
      <c r="C61" s="336">
        <v>2207</v>
      </c>
      <c r="D61" s="304" t="s">
        <v>1639</v>
      </c>
      <c r="E61" s="9"/>
    </row>
    <row r="62" spans="1:5" ht="15" customHeight="1" x14ac:dyDescent="0.25">
      <c r="A62" s="304" t="s">
        <v>1625</v>
      </c>
      <c r="B62" s="304" t="s">
        <v>1196</v>
      </c>
      <c r="C62" s="336">
        <v>200</v>
      </c>
      <c r="D62" s="304" t="s">
        <v>1639</v>
      </c>
      <c r="E62" s="9"/>
    </row>
    <row r="63" spans="1:5" ht="15" customHeight="1" x14ac:dyDescent="0.25">
      <c r="A63" s="304" t="s">
        <v>1626</v>
      </c>
      <c r="B63" s="304" t="s">
        <v>1196</v>
      </c>
      <c r="C63" s="336">
        <v>411</v>
      </c>
      <c r="D63" s="304" t="s">
        <v>1639</v>
      </c>
      <c r="E63" s="9"/>
    </row>
    <row r="64" spans="1:5" ht="15" customHeight="1" x14ac:dyDescent="0.25">
      <c r="A64" s="304" t="s">
        <v>1625</v>
      </c>
      <c r="B64" s="304" t="s">
        <v>1196</v>
      </c>
      <c r="C64" s="336">
        <v>53</v>
      </c>
      <c r="D64" s="304" t="s">
        <v>1639</v>
      </c>
      <c r="E64" s="9"/>
    </row>
    <row r="65" spans="1:5" ht="15" customHeight="1" x14ac:dyDescent="0.25">
      <c r="A65" s="304" t="s">
        <v>1626</v>
      </c>
      <c r="B65" s="304" t="s">
        <v>1196</v>
      </c>
      <c r="C65" s="336">
        <v>109</v>
      </c>
      <c r="D65" s="304" t="s">
        <v>1639</v>
      </c>
      <c r="E65" s="9"/>
    </row>
    <row r="66" spans="1:5" ht="15" customHeight="1" x14ac:dyDescent="0.25">
      <c r="A66" s="304"/>
      <c r="B66" s="304"/>
      <c r="C66" s="336"/>
      <c r="D66" s="304"/>
      <c r="E66" s="9"/>
    </row>
    <row r="67" spans="1:5" ht="15" customHeight="1" x14ac:dyDescent="0.25">
      <c r="A67" s="306"/>
      <c r="B67" s="306" t="s">
        <v>65</v>
      </c>
      <c r="C67" s="337">
        <f>SUM(C7:C66)</f>
        <v>4467328</v>
      </c>
      <c r="D67" s="307"/>
      <c r="E67" s="9"/>
    </row>
    <row r="68" spans="1:5" ht="15" customHeight="1" x14ac:dyDescent="0.25"/>
    <row r="69" spans="1:5" ht="15" customHeight="1" x14ac:dyDescent="0.25">
      <c r="A69" s="7" t="s">
        <v>176</v>
      </c>
    </row>
    <row r="70" spans="1:5" ht="38.25" customHeight="1" x14ac:dyDescent="0.25">
      <c r="A70" s="301" t="s">
        <v>281</v>
      </c>
      <c r="B70" s="301" t="s">
        <v>282</v>
      </c>
      <c r="C70" s="338" t="s">
        <v>283</v>
      </c>
      <c r="D70" s="302" t="s">
        <v>284</v>
      </c>
    </row>
    <row r="71" spans="1:5" ht="15" customHeight="1" x14ac:dyDescent="0.25">
      <c r="A71" s="304" t="s">
        <v>1584</v>
      </c>
      <c r="B71" s="377" t="s">
        <v>1589</v>
      </c>
      <c r="C71" s="339">
        <v>74469</v>
      </c>
      <c r="D71" s="304" t="s">
        <v>1590</v>
      </c>
    </row>
    <row r="72" spans="1:5" ht="15" customHeight="1" x14ac:dyDescent="0.25">
      <c r="A72" s="304" t="s">
        <v>1584</v>
      </c>
      <c r="B72" s="377" t="s">
        <v>1589</v>
      </c>
      <c r="C72" s="339">
        <v>20107</v>
      </c>
      <c r="D72" s="304" t="s">
        <v>1590</v>
      </c>
    </row>
    <row r="73" spans="1:5" ht="15" customHeight="1" x14ac:dyDescent="0.25">
      <c r="A73" s="304" t="s">
        <v>1585</v>
      </c>
      <c r="B73" s="377" t="s">
        <v>1589</v>
      </c>
      <c r="C73" s="339">
        <v>4624</v>
      </c>
      <c r="D73" s="304" t="s">
        <v>1590</v>
      </c>
    </row>
    <row r="74" spans="1:5" ht="15" customHeight="1" x14ac:dyDescent="0.25">
      <c r="A74" s="304" t="s">
        <v>1584</v>
      </c>
      <c r="B74" s="377" t="s">
        <v>1589</v>
      </c>
      <c r="C74" s="339">
        <v>2611</v>
      </c>
      <c r="D74" s="304" t="s">
        <v>1590</v>
      </c>
    </row>
    <row r="75" spans="1:5" ht="15" customHeight="1" x14ac:dyDescent="0.25">
      <c r="A75" s="304" t="s">
        <v>1585</v>
      </c>
      <c r="B75" s="377" t="s">
        <v>1589</v>
      </c>
      <c r="C75" s="339">
        <v>1201</v>
      </c>
      <c r="D75" s="304" t="s">
        <v>1590</v>
      </c>
    </row>
    <row r="76" spans="1:5" ht="15" customHeight="1" x14ac:dyDescent="0.25">
      <c r="A76" s="304" t="s">
        <v>1586</v>
      </c>
      <c r="B76" s="377" t="s">
        <v>1195</v>
      </c>
      <c r="C76" s="339">
        <v>19888</v>
      </c>
      <c r="D76" s="304" t="s">
        <v>1591</v>
      </c>
    </row>
    <row r="77" spans="1:5" ht="15" customHeight="1" x14ac:dyDescent="0.25">
      <c r="A77" s="304" t="s">
        <v>1586</v>
      </c>
      <c r="B77" s="377" t="s">
        <v>1195</v>
      </c>
      <c r="C77" s="339">
        <v>5370</v>
      </c>
      <c r="D77" s="304" t="s">
        <v>1591</v>
      </c>
    </row>
    <row r="78" spans="1:5" ht="15" customHeight="1" x14ac:dyDescent="0.25">
      <c r="A78" s="304" t="s">
        <v>1587</v>
      </c>
      <c r="B78" s="377" t="s">
        <v>1488</v>
      </c>
      <c r="C78" s="339">
        <v>157800</v>
      </c>
      <c r="D78" s="304" t="s">
        <v>1592</v>
      </c>
    </row>
    <row r="79" spans="1:5" ht="15" customHeight="1" x14ac:dyDescent="0.25">
      <c r="A79" s="304" t="s">
        <v>1587</v>
      </c>
      <c r="B79" s="377" t="s">
        <v>1488</v>
      </c>
      <c r="C79" s="339">
        <v>42606</v>
      </c>
      <c r="D79" s="304" t="s">
        <v>1592</v>
      </c>
    </row>
    <row r="80" spans="1:5" ht="15" customHeight="1" x14ac:dyDescent="0.25">
      <c r="A80" s="304" t="s">
        <v>1588</v>
      </c>
      <c r="B80" s="377" t="s">
        <v>1515</v>
      </c>
      <c r="C80" s="339">
        <v>405108</v>
      </c>
      <c r="D80" s="304" t="s">
        <v>1593</v>
      </c>
    </row>
    <row r="81" spans="1:4" ht="15" customHeight="1" x14ac:dyDescent="0.25">
      <c r="A81" s="304" t="s">
        <v>1588</v>
      </c>
      <c r="B81" s="377" t="s">
        <v>1515</v>
      </c>
      <c r="C81" s="339">
        <v>109380</v>
      </c>
      <c r="D81" s="304" t="s">
        <v>1593</v>
      </c>
    </row>
    <row r="82" spans="1:4" ht="15" customHeight="1" x14ac:dyDescent="0.25">
      <c r="A82" s="377"/>
      <c r="B82" s="377"/>
      <c r="C82" s="339"/>
      <c r="D82" s="304"/>
    </row>
    <row r="83" spans="1:4" ht="15" customHeight="1" x14ac:dyDescent="0.25">
      <c r="A83" s="377"/>
      <c r="B83" s="377"/>
      <c r="C83" s="339"/>
      <c r="D83" s="304"/>
    </row>
    <row r="84" spans="1:4" x14ac:dyDescent="0.25">
      <c r="A84" s="304"/>
      <c r="B84" s="334" t="s">
        <v>65</v>
      </c>
      <c r="C84" s="378">
        <f>SUM(C71:C81)</f>
        <v>843164</v>
      </c>
      <c r="D84" s="305"/>
    </row>
    <row r="85" spans="1:4" x14ac:dyDescent="0.25">
      <c r="A85" s="304"/>
      <c r="B85" s="304"/>
      <c r="C85" s="336"/>
      <c r="D85" s="305"/>
    </row>
    <row r="86" spans="1:4" s="4" customFormat="1" ht="15.75" x14ac:dyDescent="0.25">
      <c r="A86" s="324"/>
      <c r="B86" s="322" t="s">
        <v>1490</v>
      </c>
      <c r="C86" s="340">
        <f>C67+C84</f>
        <v>5310492</v>
      </c>
      <c r="D86" s="341"/>
    </row>
  </sheetData>
  <autoFilter ref="A6:E38"/>
  <mergeCells count="2"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9"/>
  <sheetViews>
    <sheetView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9.140625" style="2"/>
    <col min="2" max="2" width="48.140625" style="2" customWidth="1"/>
    <col min="3" max="3" width="19.5703125" style="2" customWidth="1"/>
    <col min="4" max="16384" width="9.140625" style="2"/>
  </cols>
  <sheetData>
    <row r="1" spans="1:17" x14ac:dyDescent="0.25">
      <c r="A1" s="207"/>
      <c r="B1" s="207"/>
      <c r="C1" s="207"/>
      <c r="D1" s="27"/>
      <c r="E1" s="27"/>
      <c r="F1" s="27"/>
      <c r="G1" s="27"/>
      <c r="H1" s="27"/>
    </row>
    <row r="2" spans="1:17" x14ac:dyDescent="0.25">
      <c r="A2" s="525" t="s">
        <v>1560</v>
      </c>
      <c r="B2" s="525"/>
      <c r="C2" s="525"/>
      <c r="D2" s="309"/>
      <c r="E2" s="309"/>
      <c r="F2" s="309"/>
      <c r="G2" s="309"/>
      <c r="H2" s="309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525" t="s">
        <v>1489</v>
      </c>
      <c r="B3" s="525"/>
      <c r="C3" s="525"/>
      <c r="D3" s="309"/>
      <c r="E3" s="309"/>
      <c r="F3" s="309"/>
      <c r="G3" s="309"/>
      <c r="H3" s="309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5">
      <c r="A4" s="12"/>
      <c r="B4" s="308"/>
      <c r="C4" s="308"/>
      <c r="D4" s="30"/>
    </row>
    <row r="5" spans="1:17" ht="15.75" x14ac:dyDescent="0.25">
      <c r="A5" s="310" t="s">
        <v>130</v>
      </c>
      <c r="B5" s="4"/>
    </row>
    <row r="6" spans="1:17" ht="15.75" x14ac:dyDescent="0.25">
      <c r="A6" s="4"/>
      <c r="B6" s="4"/>
      <c r="C6" s="198" t="s">
        <v>63</v>
      </c>
    </row>
    <row r="7" spans="1:17" x14ac:dyDescent="0.25">
      <c r="A7" s="11" t="s">
        <v>9</v>
      </c>
      <c r="B7" s="11" t="s">
        <v>2</v>
      </c>
      <c r="C7" s="11" t="s">
        <v>166</v>
      </c>
    </row>
    <row r="8" spans="1:17" ht="24.95" customHeight="1" x14ac:dyDescent="0.25">
      <c r="A8" s="105" t="s">
        <v>13</v>
      </c>
      <c r="B8" s="106" t="s">
        <v>167</v>
      </c>
      <c r="C8" s="120">
        <f>'Önkormányzat bevételei'!E277</f>
        <v>265217985</v>
      </c>
    </row>
    <row r="9" spans="1:17" ht="24.95" customHeight="1" x14ac:dyDescent="0.25">
      <c r="A9" s="105" t="s">
        <v>82</v>
      </c>
      <c r="B9" s="106" t="s">
        <v>168</v>
      </c>
      <c r="C9" s="120">
        <f>' Önkormányzat kiadásai'!E319</f>
        <v>104717007</v>
      </c>
    </row>
    <row r="10" spans="1:17" ht="24.95" customHeight="1" x14ac:dyDescent="0.25">
      <c r="A10" s="113" t="s">
        <v>83</v>
      </c>
      <c r="B10" s="114" t="s">
        <v>169</v>
      </c>
      <c r="C10" s="125">
        <f>C8-C9</f>
        <v>160500978</v>
      </c>
    </row>
    <row r="11" spans="1:17" ht="24.95" customHeight="1" x14ac:dyDescent="0.25">
      <c r="A11" s="105" t="s">
        <v>84</v>
      </c>
      <c r="B11" s="106" t="s">
        <v>170</v>
      </c>
      <c r="C11" s="120">
        <f>'Önkormányzat bevételei'!E311</f>
        <v>32148675</v>
      </c>
    </row>
    <row r="12" spans="1:17" ht="24.95" customHeight="1" x14ac:dyDescent="0.25">
      <c r="A12" s="105" t="s">
        <v>85</v>
      </c>
      <c r="B12" s="106" t="s">
        <v>171</v>
      </c>
      <c r="C12" s="120">
        <f>' Önkormányzat kiadásai'!E322</f>
        <v>31018857</v>
      </c>
    </row>
    <row r="13" spans="1:17" ht="24.95" customHeight="1" x14ac:dyDescent="0.25">
      <c r="A13" s="113" t="s">
        <v>117</v>
      </c>
      <c r="B13" s="114" t="s">
        <v>172</v>
      </c>
      <c r="C13" s="125">
        <f>C11-C12</f>
        <v>1129818</v>
      </c>
    </row>
    <row r="14" spans="1:17" ht="24.95" customHeight="1" x14ac:dyDescent="0.25">
      <c r="A14" s="113" t="s">
        <v>14</v>
      </c>
      <c r="B14" s="114" t="s">
        <v>173</v>
      </c>
      <c r="C14" s="125">
        <f>C10+C13</f>
        <v>161630796</v>
      </c>
    </row>
    <row r="15" spans="1:17" ht="24.95" customHeight="1" x14ac:dyDescent="0.25">
      <c r="A15" s="113" t="s">
        <v>17</v>
      </c>
      <c r="B15" s="114" t="s">
        <v>174</v>
      </c>
      <c r="C15" s="125">
        <f>C14</f>
        <v>161630796</v>
      </c>
    </row>
    <row r="16" spans="1:17" ht="24.95" customHeight="1" x14ac:dyDescent="0.25">
      <c r="A16" s="113" t="s">
        <v>19</v>
      </c>
      <c r="B16" s="114" t="s">
        <v>175</v>
      </c>
      <c r="C16" s="125">
        <f>C14</f>
        <v>161630796</v>
      </c>
    </row>
    <row r="17" spans="1:3" x14ac:dyDescent="0.25">
      <c r="A17" s="196"/>
      <c r="B17" s="196"/>
      <c r="C17" s="196"/>
    </row>
    <row r="18" spans="1:3" x14ac:dyDescent="0.25">
      <c r="A18" s="196"/>
      <c r="B18" s="196"/>
      <c r="C18" s="196"/>
    </row>
    <row r="19" spans="1:3" ht="15.75" x14ac:dyDescent="0.25">
      <c r="A19" s="197" t="s">
        <v>176</v>
      </c>
      <c r="B19" s="196"/>
      <c r="C19" s="196"/>
    </row>
    <row r="20" spans="1:3" x14ac:dyDescent="0.25">
      <c r="A20" s="196"/>
      <c r="B20" s="196"/>
      <c r="C20" s="198" t="s">
        <v>63</v>
      </c>
    </row>
    <row r="21" spans="1:3" x14ac:dyDescent="0.25">
      <c r="A21" s="199" t="s">
        <v>9</v>
      </c>
      <c r="B21" s="199" t="s">
        <v>2</v>
      </c>
      <c r="C21" s="199" t="s">
        <v>166</v>
      </c>
    </row>
    <row r="22" spans="1:3" x14ac:dyDescent="0.25">
      <c r="A22" s="200" t="s">
        <v>13</v>
      </c>
      <c r="B22" s="201" t="s">
        <v>167</v>
      </c>
      <c r="C22" s="202">
        <f>'Óvoda bevételei'!E277</f>
        <v>337610</v>
      </c>
    </row>
    <row r="23" spans="1:3" x14ac:dyDescent="0.25">
      <c r="A23" s="200" t="s">
        <v>82</v>
      </c>
      <c r="B23" s="201" t="s">
        <v>168</v>
      </c>
      <c r="C23" s="202">
        <f>' Óvoda kiadásai'!E319</f>
        <v>28734154</v>
      </c>
    </row>
    <row r="24" spans="1:3" ht="25.5" x14ac:dyDescent="0.25">
      <c r="A24" s="203" t="s">
        <v>83</v>
      </c>
      <c r="B24" s="204" t="s">
        <v>169</v>
      </c>
      <c r="C24" s="205">
        <f>C22-C23</f>
        <v>-28396544</v>
      </c>
    </row>
    <row r="25" spans="1:3" x14ac:dyDescent="0.25">
      <c r="A25" s="200" t="s">
        <v>84</v>
      </c>
      <c r="B25" s="201" t="s">
        <v>170</v>
      </c>
      <c r="C25" s="202">
        <f>'Óvoda bevételei'!E301</f>
        <v>28682915</v>
      </c>
    </row>
    <row r="26" spans="1:3" ht="25.5" x14ac:dyDescent="0.25">
      <c r="A26" s="203" t="s">
        <v>117</v>
      </c>
      <c r="B26" s="204" t="s">
        <v>172</v>
      </c>
      <c r="C26" s="205">
        <f>C25</f>
        <v>28682915</v>
      </c>
    </row>
    <row r="27" spans="1:3" x14ac:dyDescent="0.25">
      <c r="A27" s="203" t="s">
        <v>14</v>
      </c>
      <c r="B27" s="204" t="s">
        <v>173</v>
      </c>
      <c r="C27" s="205">
        <f>C24+C26</f>
        <v>286371</v>
      </c>
    </row>
    <row r="28" spans="1:3" x14ac:dyDescent="0.25">
      <c r="A28" s="203" t="s">
        <v>17</v>
      </c>
      <c r="B28" s="204" t="s">
        <v>174</v>
      </c>
      <c r="C28" s="205">
        <f>C27</f>
        <v>286371</v>
      </c>
    </row>
    <row r="29" spans="1:3" ht="25.5" x14ac:dyDescent="0.25">
      <c r="A29" s="203" t="s">
        <v>19</v>
      </c>
      <c r="B29" s="204" t="s">
        <v>175</v>
      </c>
      <c r="C29" s="205">
        <f>C27</f>
        <v>286371</v>
      </c>
    </row>
  </sheetData>
  <mergeCells count="2">
    <mergeCell ref="A2:C2"/>
    <mergeCell ref="A3:C3"/>
  </mergeCells>
  <pageMargins left="1.83" right="0.70866141732283472" top="0.74803149606299213" bottom="0.74803149606299213" header="0.31496062992125984" footer="0.31496062992125984"/>
  <pageSetup paperSize="9" scale="93" orientation="portrait" r:id="rId1"/>
  <ignoredErrors>
    <ignoredError sqref="C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F633"/>
  <sheetViews>
    <sheetView view="pageBreakPreview" zoomScale="112" zoomScaleNormal="100" zoomScaleSheetLayoutView="112" workbookViewId="0">
      <pane ySplit="6" topLeftCell="A244" activePane="bottomLeft" state="frozen"/>
      <selection activeCell="A7" sqref="A7"/>
      <selection pane="bottomLeft" activeCell="I238" sqref="I238"/>
    </sheetView>
  </sheetViews>
  <sheetFormatPr defaultRowHeight="15" x14ac:dyDescent="0.25"/>
  <cols>
    <col min="1" max="1" width="9.140625" style="2"/>
    <col min="2" max="2" width="48.140625" style="2" customWidth="1"/>
    <col min="3" max="3" width="16.7109375" style="2" customWidth="1"/>
    <col min="4" max="4" width="14.85546875" style="2" customWidth="1"/>
    <col min="5" max="5" width="19.42578125" style="2" customWidth="1"/>
    <col min="6" max="6" width="10.140625" style="2" bestFit="1" customWidth="1"/>
    <col min="7" max="16384" width="9.140625" style="2"/>
  </cols>
  <sheetData>
    <row r="1" spans="1:5" x14ac:dyDescent="0.25">
      <c r="A1" s="99"/>
      <c r="B1" s="99"/>
      <c r="C1" s="159"/>
      <c r="D1" s="159"/>
      <c r="E1" s="159"/>
    </row>
    <row r="2" spans="1:5" x14ac:dyDescent="0.25">
      <c r="A2" s="525" t="s">
        <v>1548</v>
      </c>
      <c r="B2" s="525"/>
      <c r="C2" s="525"/>
      <c r="D2" s="525"/>
      <c r="E2" s="159"/>
    </row>
    <row r="3" spans="1:5" x14ac:dyDescent="0.25">
      <c r="A3" s="346" t="s">
        <v>403</v>
      </c>
      <c r="B3" s="346"/>
      <c r="C3" s="346"/>
      <c r="D3" s="346"/>
      <c r="E3" s="159"/>
    </row>
    <row r="4" spans="1:5" x14ac:dyDescent="0.25">
      <c r="A4" s="195"/>
      <c r="B4" s="195"/>
      <c r="C4" s="195"/>
      <c r="D4" s="195"/>
      <c r="E4" s="159"/>
    </row>
    <row r="5" spans="1:5" x14ac:dyDescent="0.25">
      <c r="A5" s="195"/>
      <c r="B5" s="195"/>
      <c r="C5" s="195"/>
      <c r="D5" s="195"/>
      <c r="E5" s="159"/>
    </row>
    <row r="6" spans="1:5" ht="30" customHeight="1" x14ac:dyDescent="0.25">
      <c r="A6" s="280"/>
      <c r="B6" s="280" t="s">
        <v>2</v>
      </c>
      <c r="C6" s="281" t="s">
        <v>1567</v>
      </c>
      <c r="D6" s="281" t="s">
        <v>11</v>
      </c>
      <c r="E6" s="281" t="s">
        <v>12</v>
      </c>
    </row>
    <row r="7" spans="1:5" x14ac:dyDescent="0.25">
      <c r="A7" s="105" t="s">
        <v>13</v>
      </c>
      <c r="B7" s="106" t="s">
        <v>404</v>
      </c>
      <c r="C7" s="153">
        <f>' Önkormányzat kiadásai'!C7+' Óvoda kiadásai'!C7</f>
        <v>37028000</v>
      </c>
      <c r="D7" s="153">
        <f>' Önkormányzat kiadásai'!D7+' Óvoda kiadásai'!D7</f>
        <v>36836000</v>
      </c>
      <c r="E7" s="153">
        <f>' Önkormányzat kiadásai'!E7+' Óvoda kiadásai'!E7</f>
        <v>35719504</v>
      </c>
    </row>
    <row r="8" spans="1:5" s="3" customFormat="1" ht="12.75" hidden="1" x14ac:dyDescent="0.2">
      <c r="A8" s="105" t="s">
        <v>82</v>
      </c>
      <c r="B8" s="106" t="s">
        <v>405</v>
      </c>
      <c r="C8" s="153">
        <f>' Önkormányzat kiadásai'!C8+' Óvoda kiadásai'!C8</f>
        <v>0</v>
      </c>
      <c r="D8" s="153">
        <f>' Önkormányzat kiadásai'!D8+' Óvoda kiadásai'!D8</f>
        <v>0</v>
      </c>
      <c r="E8" s="153">
        <f>' Önkormányzat kiadásai'!E8+' Óvoda kiadásai'!E8</f>
        <v>0</v>
      </c>
    </row>
    <row r="9" spans="1:5" s="29" customFormat="1" ht="12.75" x14ac:dyDescent="0.25">
      <c r="A9" s="105" t="s">
        <v>83</v>
      </c>
      <c r="B9" s="106" t="s">
        <v>406</v>
      </c>
      <c r="C9" s="153">
        <f>' Önkormányzat kiadásai'!C9+' Óvoda kiadásai'!C9</f>
        <v>0</v>
      </c>
      <c r="D9" s="153">
        <f>' Önkormányzat kiadásai'!D9+' Óvoda kiadásai'!D9</f>
        <v>437000</v>
      </c>
      <c r="E9" s="153">
        <f>' Önkormányzat kiadásai'!E9+' Óvoda kiadásai'!E9</f>
        <v>436092</v>
      </c>
    </row>
    <row r="10" spans="1:5" s="3" customFormat="1" ht="25.5" hidden="1" x14ac:dyDescent="0.2">
      <c r="A10" s="105" t="s">
        <v>84</v>
      </c>
      <c r="B10" s="106" t="s">
        <v>407</v>
      </c>
      <c r="C10" s="153">
        <f>' Önkormányzat kiadásai'!C10+' Óvoda kiadásai'!C10</f>
        <v>0</v>
      </c>
      <c r="D10" s="153">
        <f>' Önkormányzat kiadásai'!D10+' Óvoda kiadásai'!D10</f>
        <v>0</v>
      </c>
      <c r="E10" s="153">
        <f>' Önkormányzat kiadásai'!E10+' Óvoda kiadásai'!E10</f>
        <v>0</v>
      </c>
    </row>
    <row r="11" spans="1:5" s="3" customFormat="1" ht="12.75" hidden="1" x14ac:dyDescent="0.2">
      <c r="A11" s="105" t="s">
        <v>85</v>
      </c>
      <c r="B11" s="106" t="s">
        <v>408</v>
      </c>
      <c r="C11" s="153">
        <f>' Önkormányzat kiadásai'!C11+' Óvoda kiadásai'!C11</f>
        <v>0</v>
      </c>
      <c r="D11" s="153">
        <f>' Önkormányzat kiadásai'!D11+' Óvoda kiadásai'!D11</f>
        <v>0</v>
      </c>
      <c r="E11" s="153">
        <v>0</v>
      </c>
    </row>
    <row r="12" spans="1:5" s="3" customFormat="1" ht="12.75" hidden="1" x14ac:dyDescent="0.2">
      <c r="A12" s="105" t="s">
        <v>117</v>
      </c>
      <c r="B12" s="106" t="s">
        <v>409</v>
      </c>
      <c r="C12" s="153">
        <f>' Önkormányzat kiadásai'!C12+' Óvoda kiadásai'!C12</f>
        <v>0</v>
      </c>
      <c r="D12" s="153">
        <f>' Önkormányzat kiadásai'!D12+' Óvoda kiadásai'!D12</f>
        <v>0</v>
      </c>
      <c r="E12" s="153">
        <v>0</v>
      </c>
    </row>
    <row r="13" spans="1:5" s="3" customFormat="1" ht="12.75" x14ac:dyDescent="0.2">
      <c r="A13" s="105" t="s">
        <v>14</v>
      </c>
      <c r="B13" s="106" t="s">
        <v>410</v>
      </c>
      <c r="C13" s="153">
        <f>' Önkormányzat kiadásai'!C13+' Óvoda kiadásai'!C13</f>
        <v>1032000</v>
      </c>
      <c r="D13" s="153">
        <f>' Önkormányzat kiadásai'!D13+' Óvoda kiadásai'!D13</f>
        <v>1032000</v>
      </c>
      <c r="E13" s="153">
        <f>' Önkormányzat kiadásai'!E13+' Óvoda kiadásai'!E13</f>
        <v>846000</v>
      </c>
    </row>
    <row r="14" spans="1:5" s="3" customFormat="1" ht="12.75" hidden="1" x14ac:dyDescent="0.2">
      <c r="A14" s="105" t="s">
        <v>118</v>
      </c>
      <c r="B14" s="106" t="s">
        <v>411</v>
      </c>
      <c r="C14" s="153">
        <f>' Önkormányzat kiadásai'!C14+' Óvoda kiadásai'!C14</f>
        <v>0</v>
      </c>
      <c r="D14" s="153">
        <f>' Önkormányzat kiadásai'!D14+' Óvoda kiadásai'!D14</f>
        <v>0</v>
      </c>
      <c r="E14" s="153">
        <v>0</v>
      </c>
    </row>
    <row r="15" spans="1:5" s="3" customFormat="1" ht="12.75" x14ac:dyDescent="0.2">
      <c r="A15" s="105" t="s">
        <v>114</v>
      </c>
      <c r="B15" s="106" t="s">
        <v>412</v>
      </c>
      <c r="C15" s="153">
        <f>' Önkormányzat kiadásai'!C15+' Óvoda kiadásai'!C15</f>
        <v>1240000</v>
      </c>
      <c r="D15" s="153">
        <f>' Önkormányzat kiadásai'!D15+' Óvoda kiadásai'!D15</f>
        <v>1294000</v>
      </c>
      <c r="E15" s="153">
        <f>' Önkormányzat kiadásai'!E15+' Óvoda kiadásai'!E15</f>
        <v>679530</v>
      </c>
    </row>
    <row r="16" spans="1:5" s="3" customFormat="1" ht="12.75" x14ac:dyDescent="0.2">
      <c r="A16" s="105" t="s">
        <v>15</v>
      </c>
      <c r="B16" s="106" t="s">
        <v>413</v>
      </c>
      <c r="C16" s="153">
        <f>' Önkormányzat kiadásai'!C16+' Óvoda kiadásai'!C16</f>
        <v>120000</v>
      </c>
      <c r="D16" s="153">
        <f>' Önkormányzat kiadásai'!D16+' Óvoda kiadásai'!D16</f>
        <v>120000</v>
      </c>
      <c r="E16" s="153">
        <f>' Önkormányzat kiadásai'!E16+' Óvoda kiadásai'!E16</f>
        <v>102000</v>
      </c>
    </row>
    <row r="17" spans="1:5" s="3" customFormat="1" ht="12.75" hidden="1" x14ac:dyDescent="0.2">
      <c r="A17" s="105" t="s">
        <v>119</v>
      </c>
      <c r="B17" s="106" t="s">
        <v>414</v>
      </c>
      <c r="C17" s="153">
        <f>' Önkormányzat kiadásai'!C17+' Óvoda kiadásai'!C17</f>
        <v>0</v>
      </c>
      <c r="D17" s="153">
        <f>' Önkormányzat kiadásai'!D17+' Óvoda kiadásai'!D17</f>
        <v>0</v>
      </c>
      <c r="E17" s="153">
        <v>0</v>
      </c>
    </row>
    <row r="18" spans="1:5" s="3" customFormat="1" ht="12.75" hidden="1" x14ac:dyDescent="0.2">
      <c r="A18" s="105" t="s">
        <v>120</v>
      </c>
      <c r="B18" s="106" t="s">
        <v>415</v>
      </c>
      <c r="C18" s="153">
        <f>' Önkormányzat kiadásai'!C18+' Óvoda kiadásai'!C18</f>
        <v>0</v>
      </c>
      <c r="D18" s="153">
        <f>' Önkormányzat kiadásai'!D18+' Óvoda kiadásai'!D18</f>
        <v>0</v>
      </c>
      <c r="E18" s="153">
        <v>0</v>
      </c>
    </row>
    <row r="19" spans="1:5" s="3" customFormat="1" ht="25.5" x14ac:dyDescent="0.2">
      <c r="A19" s="105" t="s">
        <v>16</v>
      </c>
      <c r="B19" s="106" t="s">
        <v>416</v>
      </c>
      <c r="C19" s="153">
        <f>' Önkormányzat kiadásai'!C19+' Óvoda kiadásai'!C19</f>
        <v>600000</v>
      </c>
      <c r="D19" s="153">
        <f>' Önkormányzat kiadásai'!D19+' Óvoda kiadásai'!D19</f>
        <v>301000</v>
      </c>
      <c r="E19" s="153">
        <f>' Önkormányzat kiadásai'!E19+' Óvoda kiadásai'!E19</f>
        <v>60246</v>
      </c>
    </row>
    <row r="20" spans="1:5" s="3" customFormat="1" ht="12.75" hidden="1" x14ac:dyDescent="0.2">
      <c r="A20" s="105" t="s">
        <v>121</v>
      </c>
      <c r="B20" s="106" t="s">
        <v>417</v>
      </c>
      <c r="C20" s="153">
        <f>' Önkormányzat kiadásai'!C20+' Óvoda kiadásai'!C20</f>
        <v>0</v>
      </c>
      <c r="D20" s="153">
        <f>' Önkormányzat kiadásai'!D20+' Óvoda kiadásai'!D20</f>
        <v>0</v>
      </c>
      <c r="E20" s="153">
        <f>' Önkormányzat kiadásai'!E20+' Óvoda kiadásai'!E20</f>
        <v>0</v>
      </c>
    </row>
    <row r="21" spans="1:5" s="8" customFormat="1" ht="25.5" x14ac:dyDescent="0.2">
      <c r="A21" s="113" t="s">
        <v>17</v>
      </c>
      <c r="B21" s="114" t="s">
        <v>418</v>
      </c>
      <c r="C21" s="155">
        <f>' Önkormányzat kiadásai'!C21+' Óvoda kiadásai'!C21</f>
        <v>40020000</v>
      </c>
      <c r="D21" s="155">
        <f>' Önkormányzat kiadásai'!D21+' Óvoda kiadásai'!D21</f>
        <v>40020000</v>
      </c>
      <c r="E21" s="155">
        <f>' Önkormányzat kiadásai'!E21+' Óvoda kiadásai'!E21</f>
        <v>37843372</v>
      </c>
    </row>
    <row r="22" spans="1:5" s="3" customFormat="1" ht="12.75" x14ac:dyDescent="0.2">
      <c r="A22" s="105" t="s">
        <v>18</v>
      </c>
      <c r="B22" s="106" t="s">
        <v>419</v>
      </c>
      <c r="C22" s="153">
        <f>' Önkormányzat kiadásai'!C22+' Óvoda kiadásai'!C22</f>
        <v>13845000</v>
      </c>
      <c r="D22" s="153">
        <f>' Önkormányzat kiadásai'!D22+' Óvoda kiadásai'!D22</f>
        <v>13845000</v>
      </c>
      <c r="E22" s="153">
        <f>' Önkormányzat kiadásai'!E22+' Óvoda kiadásai'!E22</f>
        <v>13093600</v>
      </c>
    </row>
    <row r="23" spans="1:5" s="3" customFormat="1" ht="25.5" x14ac:dyDescent="0.2">
      <c r="A23" s="105" t="s">
        <v>19</v>
      </c>
      <c r="B23" s="106" t="s">
        <v>420</v>
      </c>
      <c r="C23" s="153">
        <f>' Önkormányzat kiadásai'!C23+' Óvoda kiadásai'!C23</f>
        <v>1572000</v>
      </c>
      <c r="D23" s="153">
        <f>' Önkormányzat kiadásai'!D23+' Óvoda kiadásai'!D23</f>
        <v>1572000</v>
      </c>
      <c r="E23" s="153">
        <f>' Önkormányzat kiadásai'!E23+' Óvoda kiadásai'!E23</f>
        <v>608600</v>
      </c>
    </row>
    <row r="24" spans="1:5" s="3" customFormat="1" ht="12.75" hidden="1" x14ac:dyDescent="0.2">
      <c r="A24" s="105" t="s">
        <v>20</v>
      </c>
      <c r="B24" s="106" t="s">
        <v>421</v>
      </c>
      <c r="C24" s="153">
        <f>' Önkormányzat kiadásai'!C24+' Óvoda kiadásai'!C24</f>
        <v>0</v>
      </c>
      <c r="D24" s="153">
        <f>' Önkormányzat kiadásai'!D24+' Óvoda kiadásai'!D24</f>
        <v>0</v>
      </c>
      <c r="E24" s="153">
        <v>0</v>
      </c>
    </row>
    <row r="25" spans="1:5" s="3" customFormat="1" ht="12.75" x14ac:dyDescent="0.2">
      <c r="A25" s="113" t="s">
        <v>21</v>
      </c>
      <c r="B25" s="114" t="s">
        <v>422</v>
      </c>
      <c r="C25" s="153">
        <f>' Önkormányzat kiadásai'!C25+' Óvoda kiadásai'!C25</f>
        <v>15417000</v>
      </c>
      <c r="D25" s="153">
        <f>' Önkormányzat kiadásai'!D25+' Óvoda kiadásai'!D25</f>
        <v>15417000</v>
      </c>
      <c r="E25" s="153">
        <f>' Önkormányzat kiadásai'!E25+' Óvoda kiadásai'!E25</f>
        <v>13702200</v>
      </c>
    </row>
    <row r="26" spans="1:5" s="274" customFormat="1" ht="12.75" x14ac:dyDescent="0.2">
      <c r="A26" s="160" t="s">
        <v>22</v>
      </c>
      <c r="B26" s="161" t="s">
        <v>320</v>
      </c>
      <c r="C26" s="275">
        <f>' Önkormányzat kiadásai'!C26+' Óvoda kiadásai'!C26</f>
        <v>55437000</v>
      </c>
      <c r="D26" s="275">
        <f>' Önkormányzat kiadásai'!D26+' Óvoda kiadásai'!D26</f>
        <v>55437000</v>
      </c>
      <c r="E26" s="275">
        <f>' Önkormányzat kiadásai'!E26+' Óvoda kiadásai'!E26</f>
        <v>51545572</v>
      </c>
    </row>
    <row r="27" spans="1:5" s="274" customFormat="1" ht="38.25" x14ac:dyDescent="0.2">
      <c r="A27" s="160" t="s">
        <v>23</v>
      </c>
      <c r="B27" s="161" t="s">
        <v>321</v>
      </c>
      <c r="C27" s="275">
        <f>' Önkormányzat kiadásai'!C27+' Óvoda kiadásai'!C27</f>
        <v>6846000</v>
      </c>
      <c r="D27" s="275">
        <f>' Önkormányzat kiadásai'!D27+' Óvoda kiadásai'!D27</f>
        <v>6846000</v>
      </c>
      <c r="E27" s="275">
        <f>' Önkormányzat kiadásai'!E27+' Óvoda kiadásai'!E27</f>
        <v>5301775</v>
      </c>
    </row>
    <row r="28" spans="1:5" s="3" customFormat="1" ht="12.75" x14ac:dyDescent="0.2">
      <c r="A28" s="105" t="s">
        <v>24</v>
      </c>
      <c r="B28" s="106" t="s">
        <v>423</v>
      </c>
      <c r="C28" s="153">
        <f>' Önkormányzat kiadásai'!C28+' Óvoda kiadásai'!C28</f>
        <v>6721000</v>
      </c>
      <c r="D28" s="153">
        <f>' Önkormányzat kiadásai'!D28+' Óvoda kiadásai'!D28</f>
        <v>6721000</v>
      </c>
      <c r="E28" s="153">
        <f>' Önkormányzat kiadásai'!E28+' Óvoda kiadásai'!E28</f>
        <v>5101075</v>
      </c>
    </row>
    <row r="29" spans="1:5" s="3" customFormat="1" ht="12.75" hidden="1" x14ac:dyDescent="0.2">
      <c r="A29" s="105" t="s">
        <v>122</v>
      </c>
      <c r="B29" s="106" t="s">
        <v>424</v>
      </c>
      <c r="C29" s="153">
        <f>' Önkormányzat kiadásai'!C29+' Óvoda kiadásai'!C29</f>
        <v>0</v>
      </c>
      <c r="D29" s="153">
        <f>' Önkormányzat kiadásai'!D29+' Óvoda kiadásai'!D29</f>
        <v>0</v>
      </c>
      <c r="E29" s="153">
        <v>0</v>
      </c>
    </row>
    <row r="30" spans="1:5" s="3" customFormat="1" ht="12.75" hidden="1" x14ac:dyDescent="0.2">
      <c r="A30" s="105" t="s">
        <v>25</v>
      </c>
      <c r="B30" s="106" t="s">
        <v>425</v>
      </c>
      <c r="C30" s="153">
        <f>' Önkormányzat kiadásai'!C30+' Óvoda kiadásai'!C30</f>
        <v>0</v>
      </c>
      <c r="D30" s="153">
        <f>' Önkormányzat kiadásai'!D30+' Óvoda kiadásai'!D30</f>
        <v>0</v>
      </c>
      <c r="E30" s="153">
        <v>0</v>
      </c>
    </row>
    <row r="31" spans="1:5" s="3" customFormat="1" ht="12.75" x14ac:dyDescent="0.2">
      <c r="A31" s="105" t="s">
        <v>26</v>
      </c>
      <c r="B31" s="106" t="s">
        <v>426</v>
      </c>
      <c r="C31" s="153">
        <f>' Önkormányzat kiadásai'!C31+' Óvoda kiadásai'!C31</f>
        <v>0</v>
      </c>
      <c r="D31" s="153">
        <f>' Önkormányzat kiadásai'!D31+' Óvoda kiadásai'!D31</f>
        <v>0</v>
      </c>
      <c r="E31" s="153">
        <f>' Önkormányzat kiadásai'!E31+' Óvoda kiadásai'!E31</f>
        <v>13800</v>
      </c>
    </row>
    <row r="32" spans="1:5" s="3" customFormat="1" ht="12.75" hidden="1" x14ac:dyDescent="0.2">
      <c r="A32" s="105" t="s">
        <v>123</v>
      </c>
      <c r="B32" s="106" t="s">
        <v>427</v>
      </c>
      <c r="C32" s="153">
        <f>' Önkormányzat kiadásai'!C32+' Óvoda kiadásai'!C32</f>
        <v>0</v>
      </c>
      <c r="D32" s="153">
        <f>' Önkormányzat kiadásai'!D32+' Óvoda kiadásai'!D32</f>
        <v>0</v>
      </c>
      <c r="E32" s="153">
        <f>' Önkormányzat kiadásai'!E32+' Óvoda kiadásai'!E32</f>
        <v>0</v>
      </c>
    </row>
    <row r="33" spans="1:5" s="3" customFormat="1" ht="38.25" hidden="1" x14ac:dyDescent="0.2">
      <c r="A33" s="105" t="s">
        <v>27</v>
      </c>
      <c r="B33" s="106" t="s">
        <v>428</v>
      </c>
      <c r="C33" s="153">
        <f>' Önkormányzat kiadásai'!C33+' Óvoda kiadásai'!C33</f>
        <v>0</v>
      </c>
      <c r="D33" s="153">
        <f>' Önkormányzat kiadásai'!D33+' Óvoda kiadásai'!D33</f>
        <v>0</v>
      </c>
      <c r="E33" s="153">
        <v>0</v>
      </c>
    </row>
    <row r="34" spans="1:5" s="3" customFormat="1" ht="25.5" x14ac:dyDescent="0.2">
      <c r="A34" s="105" t="s">
        <v>28</v>
      </c>
      <c r="B34" s="106" t="s">
        <v>429</v>
      </c>
      <c r="C34" s="153">
        <f>' Önkormányzat kiadásai'!C34+' Óvoda kiadásai'!C34</f>
        <v>125000</v>
      </c>
      <c r="D34" s="153">
        <f>' Önkormányzat kiadásai'!D34+' Óvoda kiadásai'!D34</f>
        <v>125000</v>
      </c>
      <c r="E34" s="153">
        <f>' Önkormányzat kiadásai'!E34+' Óvoda kiadásai'!E34</f>
        <v>54000</v>
      </c>
    </row>
    <row r="35" spans="1:5" s="3" customFormat="1" ht="12.75" x14ac:dyDescent="0.2">
      <c r="A35" s="105" t="s">
        <v>29</v>
      </c>
      <c r="B35" s="106" t="s">
        <v>430</v>
      </c>
      <c r="C35" s="153">
        <f>' Önkormányzat kiadásai'!C35+' Óvoda kiadásai'!C35</f>
        <v>260000</v>
      </c>
      <c r="D35" s="153">
        <f>' Önkormányzat kiadásai'!D35+' Óvoda kiadásai'!D35</f>
        <v>190000</v>
      </c>
      <c r="E35" s="153">
        <f>' Önkormányzat kiadásai'!E35+' Óvoda kiadásai'!E35</f>
        <v>93271</v>
      </c>
    </row>
    <row r="36" spans="1:5" s="3" customFormat="1" ht="12.75" x14ac:dyDescent="0.2">
      <c r="A36" s="105"/>
      <c r="B36" s="162" t="s">
        <v>431</v>
      </c>
      <c r="C36" s="153">
        <f>' Önkormányzat kiadásai'!C36+' Óvoda kiadásai'!C36</f>
        <v>20000</v>
      </c>
      <c r="D36" s="153">
        <f>' Önkormányzat kiadásai'!D36+' Óvoda kiadásai'!D36</f>
        <v>20000</v>
      </c>
      <c r="E36" s="520">
        <v>0</v>
      </c>
    </row>
    <row r="37" spans="1:5" s="3" customFormat="1" ht="12.75" hidden="1" x14ac:dyDescent="0.2">
      <c r="A37" s="105"/>
      <c r="B37" s="162" t="s">
        <v>432</v>
      </c>
      <c r="C37" s="153">
        <f>' Önkormányzat kiadásai'!C37+' Óvoda kiadásai'!C37</f>
        <v>0</v>
      </c>
      <c r="D37" s="153">
        <f>' Önkormányzat kiadásai'!D37+' Óvoda kiadásai'!D37</f>
        <v>0</v>
      </c>
      <c r="E37" s="153">
        <v>0</v>
      </c>
    </row>
    <row r="38" spans="1:5" s="3" customFormat="1" ht="12.75" hidden="1" x14ac:dyDescent="0.2">
      <c r="A38" s="105"/>
      <c r="B38" s="162" t="s">
        <v>433</v>
      </c>
      <c r="C38" s="153">
        <f>' Önkormányzat kiadásai'!C38+' Óvoda kiadásai'!C38</f>
        <v>0</v>
      </c>
      <c r="D38" s="153">
        <f>' Önkormányzat kiadásai'!D38+' Óvoda kiadásai'!D38</f>
        <v>0</v>
      </c>
      <c r="E38" s="153">
        <v>0</v>
      </c>
    </row>
    <row r="39" spans="1:5" s="3" customFormat="1" ht="12.75" x14ac:dyDescent="0.2">
      <c r="A39" s="105"/>
      <c r="B39" s="162" t="s">
        <v>434</v>
      </c>
      <c r="C39" s="153">
        <f>' Önkormányzat kiadásai'!C39+' Óvoda kiadásai'!C39</f>
        <v>220000</v>
      </c>
      <c r="D39" s="153">
        <f>' Önkormányzat kiadásai'!D39+' Óvoda kiadásai'!D39</f>
        <v>150000</v>
      </c>
      <c r="E39" s="153">
        <f>' Önkormányzat kiadásai'!E39+' Óvoda kiadásai'!E39</f>
        <v>24916</v>
      </c>
    </row>
    <row r="40" spans="1:5" s="3" customFormat="1" ht="38.25" x14ac:dyDescent="0.2">
      <c r="A40" s="105"/>
      <c r="B40" s="162" t="s">
        <v>435</v>
      </c>
      <c r="C40" s="153">
        <f>' Önkormányzat kiadásai'!C40+' Óvoda kiadásai'!C40</f>
        <v>20000</v>
      </c>
      <c r="D40" s="153">
        <f>' Önkormányzat kiadásai'!D40+' Óvoda kiadásai'!D40</f>
        <v>20000</v>
      </c>
      <c r="E40" s="520">
        <f>' Önkormányzat kiadásai'!E40+' Óvoda kiadásai'!E40</f>
        <v>0</v>
      </c>
    </row>
    <row r="41" spans="1:5" s="3" customFormat="1" ht="12.75" x14ac:dyDescent="0.2">
      <c r="A41" s="105" t="s">
        <v>436</v>
      </c>
      <c r="B41" s="106" t="s">
        <v>437</v>
      </c>
      <c r="C41" s="153">
        <f>' Önkormányzat kiadásai'!C41+' Óvoda kiadásai'!C41</f>
        <v>3400000</v>
      </c>
      <c r="D41" s="153">
        <f>' Önkormányzat kiadásai'!D41+' Óvoda kiadásai'!D41</f>
        <v>4420000</v>
      </c>
      <c r="E41" s="153">
        <f>' Önkormányzat kiadásai'!E41+' Óvoda kiadásai'!E41</f>
        <v>4323795</v>
      </c>
    </row>
    <row r="42" spans="1:5" s="3" customFormat="1" ht="12.75" hidden="1" x14ac:dyDescent="0.2">
      <c r="A42" s="105"/>
      <c r="B42" s="162" t="s">
        <v>438</v>
      </c>
      <c r="C42" s="153">
        <f>' Önkormányzat kiadásai'!C42+' Óvoda kiadásai'!C42</f>
        <v>0</v>
      </c>
      <c r="D42" s="153">
        <f>' Önkormányzat kiadásai'!D42+' Óvoda kiadásai'!D42</f>
        <v>0</v>
      </c>
      <c r="E42" s="153">
        <v>0</v>
      </c>
    </row>
    <row r="43" spans="1:5" s="3" customFormat="1" ht="25.5" x14ac:dyDescent="0.2">
      <c r="A43" s="105"/>
      <c r="B43" s="162" t="s">
        <v>439</v>
      </c>
      <c r="C43" s="153">
        <f>' Önkormányzat kiadásai'!C43+' Óvoda kiadásai'!C43</f>
        <v>200000</v>
      </c>
      <c r="D43" s="153">
        <f>' Önkormányzat kiadásai'!D43+' Óvoda kiadásai'!D43</f>
        <v>200000</v>
      </c>
      <c r="E43" s="153">
        <f>' Önkormányzat kiadásai'!E43+' Óvoda kiadásai'!E43</f>
        <v>153844</v>
      </c>
    </row>
    <row r="44" spans="1:5" s="3" customFormat="1" ht="12.75" x14ac:dyDescent="0.2">
      <c r="A44" s="105"/>
      <c r="B44" s="162" t="s">
        <v>440</v>
      </c>
      <c r="C44" s="153">
        <f>' Önkormányzat kiadásai'!C44+' Óvoda kiadásai'!C44</f>
        <v>0</v>
      </c>
      <c r="D44" s="153">
        <f>' Önkormányzat kiadásai'!D44+' Óvoda kiadásai'!D44</f>
        <v>1035000</v>
      </c>
      <c r="E44" s="153">
        <f>' Önkormányzat kiadásai'!E44+' Óvoda kiadásai'!E44</f>
        <v>1035000</v>
      </c>
    </row>
    <row r="45" spans="1:5" s="3" customFormat="1" ht="12.75" x14ac:dyDescent="0.2">
      <c r="A45" s="105"/>
      <c r="B45" s="162" t="s">
        <v>441</v>
      </c>
      <c r="C45" s="153">
        <f>' Önkormányzat kiadásai'!C45+' Óvoda kiadásai'!C45</f>
        <v>1800000</v>
      </c>
      <c r="D45" s="153">
        <f>' Önkormányzat kiadásai'!D45+' Óvoda kiadásai'!D45</f>
        <v>1635000</v>
      </c>
      <c r="E45" s="153">
        <f>' Önkormányzat kiadásai'!E45+' Óvoda kiadásai'!E45</f>
        <v>1209088</v>
      </c>
    </row>
    <row r="46" spans="1:5" s="3" customFormat="1" ht="12.75" x14ac:dyDescent="0.2">
      <c r="A46" s="105"/>
      <c r="B46" s="162" t="s">
        <v>442</v>
      </c>
      <c r="C46" s="153">
        <f>' Önkormányzat kiadásai'!C46+' Óvoda kiadásai'!C46</f>
        <v>440000</v>
      </c>
      <c r="D46" s="153">
        <f>' Önkormányzat kiadásai'!D46+' Óvoda kiadásai'!D46</f>
        <v>440000</v>
      </c>
      <c r="E46" s="153">
        <f>' Önkormányzat kiadásai'!E46+' Óvoda kiadásai'!E46</f>
        <v>204008</v>
      </c>
    </row>
    <row r="47" spans="1:5" s="3" customFormat="1" ht="12.75" x14ac:dyDescent="0.2">
      <c r="A47" s="105"/>
      <c r="B47" s="162" t="s">
        <v>443</v>
      </c>
      <c r="C47" s="153">
        <f>' Önkormányzat kiadásai'!C47+' Óvoda kiadásai'!C47</f>
        <v>330000</v>
      </c>
      <c r="D47" s="153">
        <f>' Önkormányzat kiadásai'!D47+' Óvoda kiadásai'!D47</f>
        <v>480000</v>
      </c>
      <c r="E47" s="153">
        <f>' Önkormányzat kiadásai'!E47+' Óvoda kiadásai'!E47</f>
        <v>428434</v>
      </c>
    </row>
    <row r="48" spans="1:5" s="3" customFormat="1" ht="12.75" x14ac:dyDescent="0.2">
      <c r="A48" s="105"/>
      <c r="B48" s="162" t="s">
        <v>444</v>
      </c>
      <c r="C48" s="153">
        <f>' Önkormányzat kiadásai'!C48+' Óvoda kiadásai'!C48</f>
        <v>630000</v>
      </c>
      <c r="D48" s="153">
        <f>' Önkormányzat kiadásai'!D48+' Óvoda kiadásai'!D48</f>
        <v>630000</v>
      </c>
      <c r="E48" s="153">
        <f>' Önkormányzat kiadásai'!E48+' Óvoda kiadásai'!E48</f>
        <v>831678</v>
      </c>
    </row>
    <row r="49" spans="1:5" s="3" customFormat="1" ht="12.75" hidden="1" x14ac:dyDescent="0.2">
      <c r="A49" s="105" t="s">
        <v>30</v>
      </c>
      <c r="B49" s="106" t="s">
        <v>445</v>
      </c>
      <c r="C49" s="153">
        <f>' Önkormányzat kiadásai'!C49+' Óvoda kiadásai'!C49</f>
        <v>0</v>
      </c>
      <c r="D49" s="153">
        <f>' Önkormányzat kiadásai'!D49+' Óvoda kiadásai'!D49</f>
        <v>0</v>
      </c>
      <c r="E49" s="153">
        <f>' Önkormányzat kiadásai'!E49+' Óvoda kiadásai'!E49</f>
        <v>0</v>
      </c>
    </row>
    <row r="50" spans="1:5" s="3" customFormat="1" ht="12.75" x14ac:dyDescent="0.2">
      <c r="A50" s="113" t="s">
        <v>31</v>
      </c>
      <c r="B50" s="114" t="s">
        <v>446</v>
      </c>
      <c r="C50" s="153">
        <f>' Önkormányzat kiadásai'!C50+' Óvoda kiadásai'!C50</f>
        <v>3660000</v>
      </c>
      <c r="D50" s="153">
        <f>' Önkormányzat kiadásai'!D50+' Óvoda kiadásai'!D50</f>
        <v>4610000</v>
      </c>
      <c r="E50" s="153">
        <f>' Önkormányzat kiadásai'!E50+' Óvoda kiadásai'!E50</f>
        <v>4417066</v>
      </c>
    </row>
    <row r="51" spans="1:5" s="3" customFormat="1" ht="12.75" x14ac:dyDescent="0.2">
      <c r="A51" s="105" t="s">
        <v>32</v>
      </c>
      <c r="B51" s="106" t="s">
        <v>447</v>
      </c>
      <c r="C51" s="153">
        <f>' Önkormányzat kiadásai'!C51+' Óvoda kiadásai'!C51</f>
        <v>730000</v>
      </c>
      <c r="D51" s="153">
        <f>' Önkormányzat kiadásai'!D51+' Óvoda kiadásai'!D51</f>
        <v>730000</v>
      </c>
      <c r="E51" s="153">
        <f>' Önkormányzat kiadásai'!E51+' Óvoda kiadásai'!E51</f>
        <v>599129</v>
      </c>
    </row>
    <row r="52" spans="1:5" s="3" customFormat="1" ht="38.25" hidden="1" x14ac:dyDescent="0.2">
      <c r="A52" s="105"/>
      <c r="B52" s="162" t="s">
        <v>448</v>
      </c>
      <c r="C52" s="153">
        <f>' Önkormányzat kiadásai'!C52+' Óvoda kiadásai'!C52</f>
        <v>0</v>
      </c>
      <c r="D52" s="153">
        <f>' Önkormányzat kiadásai'!D52+' Óvoda kiadásai'!D52</f>
        <v>0</v>
      </c>
      <c r="E52" s="153">
        <v>0</v>
      </c>
    </row>
    <row r="53" spans="1:5" s="3" customFormat="1" ht="12.75" hidden="1" x14ac:dyDescent="0.2">
      <c r="A53" s="105"/>
      <c r="B53" s="162" t="s">
        <v>449</v>
      </c>
      <c r="C53" s="153">
        <f>' Önkormányzat kiadásai'!C53+' Óvoda kiadásai'!C53</f>
        <v>0</v>
      </c>
      <c r="D53" s="153">
        <f>' Önkormányzat kiadásai'!D53+' Óvoda kiadásai'!D53</f>
        <v>0</v>
      </c>
      <c r="E53" s="153">
        <v>0</v>
      </c>
    </row>
    <row r="54" spans="1:5" s="3" customFormat="1" ht="12.75" x14ac:dyDescent="0.2">
      <c r="A54" s="105"/>
      <c r="B54" s="162" t="s">
        <v>450</v>
      </c>
      <c r="C54" s="153">
        <f>' Önkormányzat kiadásai'!C54+' Óvoda kiadásai'!C54</f>
        <v>730000</v>
      </c>
      <c r="D54" s="153">
        <f>' Önkormányzat kiadásai'!D54+' Óvoda kiadásai'!D54</f>
        <v>730000</v>
      </c>
      <c r="E54" s="153">
        <f>' Önkormányzat kiadásai'!E54+' Óvoda kiadásai'!E54</f>
        <v>599129</v>
      </c>
    </row>
    <row r="55" spans="1:5" s="3" customFormat="1" ht="12.75" x14ac:dyDescent="0.2">
      <c r="A55" s="105" t="s">
        <v>33</v>
      </c>
      <c r="B55" s="106" t="s">
        <v>451</v>
      </c>
      <c r="C55" s="153">
        <f>' Önkormányzat kiadásai'!C55+' Óvoda kiadásai'!C55</f>
        <v>190000</v>
      </c>
      <c r="D55" s="153">
        <f>' Önkormányzat kiadásai'!D55+' Óvoda kiadásai'!D55</f>
        <v>200000</v>
      </c>
      <c r="E55" s="153">
        <f>' Önkormányzat kiadásai'!E55+' Óvoda kiadásai'!E55</f>
        <v>132273</v>
      </c>
    </row>
    <row r="56" spans="1:5" s="3" customFormat="1" ht="12.75" x14ac:dyDescent="0.2">
      <c r="A56" s="105"/>
      <c r="B56" s="162" t="s">
        <v>452</v>
      </c>
      <c r="C56" s="153">
        <f>' Önkormányzat kiadásai'!C56+' Óvoda kiadásai'!C56</f>
        <v>190000</v>
      </c>
      <c r="D56" s="153">
        <f>' Önkormányzat kiadásai'!D56+' Óvoda kiadásai'!D56</f>
        <v>200000</v>
      </c>
      <c r="E56" s="153">
        <f>' Önkormányzat kiadásai'!E56+' Óvoda kiadásai'!E56</f>
        <v>132273</v>
      </c>
    </row>
    <row r="57" spans="1:5" s="3" customFormat="1" ht="12.75" hidden="1" x14ac:dyDescent="0.2">
      <c r="A57" s="105"/>
      <c r="B57" s="162" t="s">
        <v>453</v>
      </c>
      <c r="C57" s="153">
        <f>' Önkormányzat kiadásai'!C57+' Óvoda kiadásai'!C57</f>
        <v>0</v>
      </c>
      <c r="D57" s="153">
        <f>' Önkormányzat kiadásai'!D57+' Óvoda kiadásai'!D57</f>
        <v>0</v>
      </c>
      <c r="E57" s="153">
        <f>' Önkormányzat kiadásai'!E57+' Óvoda kiadásai'!E57</f>
        <v>0</v>
      </c>
    </row>
    <row r="58" spans="1:5" s="8" customFormat="1" ht="12.75" x14ac:dyDescent="0.2">
      <c r="A58" s="113" t="s">
        <v>34</v>
      </c>
      <c r="B58" s="114" t="s">
        <v>454</v>
      </c>
      <c r="C58" s="153">
        <f>' Önkormányzat kiadásai'!C58+' Óvoda kiadásai'!C58</f>
        <v>920000</v>
      </c>
      <c r="D58" s="153">
        <f>' Önkormányzat kiadásai'!D58+' Óvoda kiadásai'!D58</f>
        <v>930000</v>
      </c>
      <c r="E58" s="153">
        <f>' Önkormányzat kiadásai'!E58+' Óvoda kiadásai'!E58</f>
        <v>731402</v>
      </c>
    </row>
    <row r="59" spans="1:5" s="3" customFormat="1" ht="12.75" x14ac:dyDescent="0.2">
      <c r="A59" s="105" t="s">
        <v>86</v>
      </c>
      <c r="B59" s="106" t="s">
        <v>455</v>
      </c>
      <c r="C59" s="153">
        <f>' Önkormányzat kiadásai'!C59+' Óvoda kiadásai'!C59</f>
        <v>14788000</v>
      </c>
      <c r="D59" s="153">
        <f>' Önkormányzat kiadásai'!D59+' Óvoda kiadásai'!D59</f>
        <v>16387000</v>
      </c>
      <c r="E59" s="153">
        <f>' Önkormányzat kiadásai'!E59+' Óvoda kiadásai'!E59</f>
        <v>13346568</v>
      </c>
    </row>
    <row r="60" spans="1:5" s="3" customFormat="1" ht="12.75" x14ac:dyDescent="0.2">
      <c r="A60" s="105"/>
      <c r="B60" s="162" t="s">
        <v>456</v>
      </c>
      <c r="C60" s="153">
        <f>' Önkormányzat kiadásai'!C60+' Óvoda kiadásai'!C60</f>
        <v>5900000</v>
      </c>
      <c r="D60" s="153">
        <f>' Önkormányzat kiadásai'!D60+' Óvoda kiadásai'!D60</f>
        <v>6799000</v>
      </c>
      <c r="E60" s="153">
        <f>' Önkormányzat kiadásai'!E60+' Óvoda kiadásai'!E60</f>
        <v>4983407</v>
      </c>
    </row>
    <row r="61" spans="1:5" s="3" customFormat="1" ht="12.75" x14ac:dyDescent="0.2">
      <c r="A61" s="105"/>
      <c r="B61" s="162" t="s">
        <v>457</v>
      </c>
      <c r="C61" s="153">
        <f>' Önkormányzat kiadásai'!C61+' Óvoda kiadásai'!C61</f>
        <v>7788000</v>
      </c>
      <c r="D61" s="153">
        <f>' Önkormányzat kiadásai'!D61+' Óvoda kiadásai'!D61</f>
        <v>8588000</v>
      </c>
      <c r="E61" s="153">
        <f>' Önkormányzat kiadásai'!E61+' Óvoda kiadásai'!E61</f>
        <v>7671462</v>
      </c>
    </row>
    <row r="62" spans="1:5" s="3" customFormat="1" ht="12.75" x14ac:dyDescent="0.2">
      <c r="A62" s="105"/>
      <c r="B62" s="162" t="s">
        <v>458</v>
      </c>
      <c r="C62" s="153">
        <f>' Önkormányzat kiadásai'!C62+' Óvoda kiadásai'!C62</f>
        <v>1100000</v>
      </c>
      <c r="D62" s="153">
        <f>' Önkormányzat kiadásai'!D62+' Óvoda kiadásai'!D62</f>
        <v>1000000</v>
      </c>
      <c r="E62" s="153">
        <f>' Önkormányzat kiadásai'!E62+' Óvoda kiadásai'!E62</f>
        <v>691699</v>
      </c>
    </row>
    <row r="63" spans="1:5" s="3" customFormat="1" ht="12.75" x14ac:dyDescent="0.2">
      <c r="A63" s="105" t="s">
        <v>87</v>
      </c>
      <c r="B63" s="106" t="s">
        <v>459</v>
      </c>
      <c r="C63" s="153">
        <f>' Önkormányzat kiadásai'!C63+' Óvoda kiadásai'!C63</f>
        <v>2576000</v>
      </c>
      <c r="D63" s="153">
        <f>' Önkormányzat kiadásai'!D63+' Óvoda kiadásai'!D63</f>
        <v>2749000</v>
      </c>
      <c r="E63" s="153">
        <f>' Önkormányzat kiadásai'!E63+' Óvoda kiadásai'!E63</f>
        <v>2439434</v>
      </c>
    </row>
    <row r="64" spans="1:5" s="3" customFormat="1" ht="25.5" hidden="1" x14ac:dyDescent="0.2">
      <c r="A64" s="105" t="s">
        <v>88</v>
      </c>
      <c r="B64" s="106" t="s">
        <v>460</v>
      </c>
      <c r="C64" s="153">
        <f>' Önkormányzat kiadásai'!C64+' Óvoda kiadásai'!C64</f>
        <v>0</v>
      </c>
      <c r="D64" s="153">
        <f>' Önkormányzat kiadásai'!D64+' Óvoda kiadásai'!D64</f>
        <v>0</v>
      </c>
      <c r="E64" s="153">
        <v>0</v>
      </c>
    </row>
    <row r="65" spans="1:5" s="3" customFormat="1" ht="25.5" hidden="1" x14ac:dyDescent="0.2">
      <c r="A65" s="105" t="s">
        <v>35</v>
      </c>
      <c r="B65" s="106" t="s">
        <v>461</v>
      </c>
      <c r="C65" s="153">
        <f>' Önkormányzat kiadásai'!C65+' Óvoda kiadásai'!C65</f>
        <v>0</v>
      </c>
      <c r="D65" s="153">
        <f>' Önkormányzat kiadásai'!D65+' Óvoda kiadásai'!D65</f>
        <v>0</v>
      </c>
      <c r="E65" s="153">
        <v>0</v>
      </c>
    </row>
    <row r="66" spans="1:5" s="3" customFormat="1" ht="12.75" x14ac:dyDescent="0.2">
      <c r="A66" s="105" t="s">
        <v>36</v>
      </c>
      <c r="B66" s="106" t="s">
        <v>462</v>
      </c>
      <c r="C66" s="153">
        <f>' Önkormányzat kiadásai'!C66+' Óvoda kiadásai'!C66</f>
        <v>1500000</v>
      </c>
      <c r="D66" s="153">
        <f>' Önkormányzat kiadásai'!D66+' Óvoda kiadásai'!D66</f>
        <v>830000</v>
      </c>
      <c r="E66" s="153">
        <f>' Önkormányzat kiadásai'!E66+' Óvoda kiadásai'!E66</f>
        <v>307969</v>
      </c>
    </row>
    <row r="67" spans="1:5" s="3" customFormat="1" ht="12.75" x14ac:dyDescent="0.2">
      <c r="A67" s="105"/>
      <c r="B67" s="162" t="s">
        <v>463</v>
      </c>
      <c r="C67" s="153">
        <f>' Önkormányzat kiadásai'!C67+' Óvoda kiadásai'!C67</f>
        <v>900000</v>
      </c>
      <c r="D67" s="153">
        <f>' Önkormányzat kiadásai'!D67+' Óvoda kiadásai'!D67</f>
        <v>330000</v>
      </c>
      <c r="E67" s="153">
        <f>' Önkormányzat kiadásai'!E67+' Óvoda kiadásai'!E67</f>
        <v>191321</v>
      </c>
    </row>
    <row r="68" spans="1:5" s="3" customFormat="1" ht="25.5" x14ac:dyDescent="0.2">
      <c r="A68" s="105"/>
      <c r="B68" s="162" t="s">
        <v>464</v>
      </c>
      <c r="C68" s="153">
        <f>' Önkormányzat kiadásai'!C68+' Óvoda kiadásai'!C68</f>
        <v>400000</v>
      </c>
      <c r="D68" s="153">
        <f>' Önkormányzat kiadásai'!D68+' Óvoda kiadásai'!D68</f>
        <v>300000</v>
      </c>
      <c r="E68" s="520">
        <f>' Önkormányzat kiadásai'!E68+' Óvoda kiadásai'!E68</f>
        <v>0</v>
      </c>
    </row>
    <row r="69" spans="1:5" s="3" customFormat="1" ht="12.75" x14ac:dyDescent="0.2">
      <c r="A69" s="105"/>
      <c r="B69" s="162" t="s">
        <v>465</v>
      </c>
      <c r="C69" s="153">
        <f>' Önkormányzat kiadásai'!C69+' Óvoda kiadásai'!C69</f>
        <v>100000</v>
      </c>
      <c r="D69" s="153">
        <f>' Önkormányzat kiadásai'!D69+' Óvoda kiadásai'!D69</f>
        <v>100000</v>
      </c>
      <c r="E69" s="153">
        <f>' Önkormányzat kiadásai'!E69+' Óvoda kiadásai'!E69</f>
        <v>49500</v>
      </c>
    </row>
    <row r="70" spans="1:5" s="3" customFormat="1" ht="12.75" x14ac:dyDescent="0.2">
      <c r="A70" s="105"/>
      <c r="B70" s="162" t="s">
        <v>466</v>
      </c>
      <c r="C70" s="153">
        <f>' Önkormányzat kiadásai'!C70+' Óvoda kiadásai'!C70</f>
        <v>100000</v>
      </c>
      <c r="D70" s="153">
        <f>' Önkormányzat kiadásai'!D70+' Óvoda kiadásai'!D70</f>
        <v>100000</v>
      </c>
      <c r="E70" s="153">
        <f>' Önkormányzat kiadásai'!E70+' Óvoda kiadásai'!E70</f>
        <v>67148</v>
      </c>
    </row>
    <row r="71" spans="1:5" s="3" customFormat="1" ht="12.75" hidden="1" x14ac:dyDescent="0.2">
      <c r="A71" s="105" t="s">
        <v>467</v>
      </c>
      <c r="B71" s="106" t="s">
        <v>468</v>
      </c>
      <c r="C71" s="153">
        <f>' Önkormányzat kiadásai'!C71+' Óvoda kiadásai'!C71</f>
        <v>0</v>
      </c>
      <c r="D71" s="153">
        <f>' Önkormányzat kiadásai'!D71+' Óvoda kiadásai'!D71</f>
        <v>0</v>
      </c>
      <c r="E71" s="153">
        <v>0</v>
      </c>
    </row>
    <row r="72" spans="1:5" s="3" customFormat="1" ht="12.75" hidden="1" x14ac:dyDescent="0.2">
      <c r="A72" s="105" t="s">
        <v>37</v>
      </c>
      <c r="B72" s="106" t="s">
        <v>469</v>
      </c>
      <c r="C72" s="153">
        <f>' Önkormányzat kiadásai'!C72+' Óvoda kiadásai'!C72</f>
        <v>0</v>
      </c>
      <c r="D72" s="153">
        <f>' Önkormányzat kiadásai'!D72+' Óvoda kiadásai'!D72</f>
        <v>0</v>
      </c>
      <c r="E72" s="153">
        <v>0</v>
      </c>
    </row>
    <row r="73" spans="1:5" s="3" customFormat="1" ht="25.5" x14ac:dyDescent="0.2">
      <c r="A73" s="105" t="s">
        <v>38</v>
      </c>
      <c r="B73" s="106" t="s">
        <v>470</v>
      </c>
      <c r="C73" s="153">
        <f>' Önkormányzat kiadásai'!C73+' Óvoda kiadásai'!C73</f>
        <v>8350000</v>
      </c>
      <c r="D73" s="153">
        <f>' Önkormányzat kiadásai'!D73+' Óvoda kiadásai'!D73</f>
        <v>11650000</v>
      </c>
      <c r="E73" s="153">
        <f>' Önkormányzat kiadásai'!E73+' Óvoda kiadásai'!E73</f>
        <v>11472754</v>
      </c>
    </row>
    <row r="74" spans="1:5" s="3" customFormat="1" ht="25.5" x14ac:dyDescent="0.2">
      <c r="A74" s="105"/>
      <c r="B74" s="162" t="s">
        <v>471</v>
      </c>
      <c r="C74" s="153">
        <f>' Önkormányzat kiadásai'!C74+' Óvoda kiadásai'!C74</f>
        <v>7900000</v>
      </c>
      <c r="D74" s="153">
        <f>' Önkormányzat kiadásai'!D74+' Óvoda kiadásai'!D74</f>
        <v>11200000</v>
      </c>
      <c r="E74" s="153">
        <f>' Önkormányzat kiadásai'!E74+' Óvoda kiadásai'!E74</f>
        <v>10918510</v>
      </c>
    </row>
    <row r="75" spans="1:5" s="3" customFormat="1" ht="12.75" x14ac:dyDescent="0.2">
      <c r="A75" s="105"/>
      <c r="B75" s="162" t="s">
        <v>472</v>
      </c>
      <c r="C75" s="153">
        <f>' Önkormányzat kiadásai'!C75+' Óvoda kiadásai'!C75</f>
        <v>250000</v>
      </c>
      <c r="D75" s="153">
        <f>' Önkormányzat kiadásai'!D75+' Óvoda kiadásai'!D75</f>
        <v>250000</v>
      </c>
      <c r="E75" s="153">
        <f>' Önkormányzat kiadásai'!E75+' Óvoda kiadásai'!E75</f>
        <v>554244</v>
      </c>
    </row>
    <row r="76" spans="1:5" s="3" customFormat="1" ht="12.75" x14ac:dyDescent="0.2">
      <c r="A76" s="105"/>
      <c r="B76" s="162" t="s">
        <v>473</v>
      </c>
      <c r="C76" s="153">
        <f>' Önkormányzat kiadásai'!C76+' Óvoda kiadásai'!C76</f>
        <v>200000</v>
      </c>
      <c r="D76" s="153">
        <f>' Önkormányzat kiadásai'!D76+' Óvoda kiadásai'!D76</f>
        <v>200000</v>
      </c>
      <c r="E76" s="520">
        <f>' Önkormányzat kiadásai'!E76+' Óvoda kiadásai'!E76</f>
        <v>0</v>
      </c>
    </row>
    <row r="77" spans="1:5" s="3" customFormat="1" ht="12.75" x14ac:dyDescent="0.2">
      <c r="A77" s="105" t="s">
        <v>39</v>
      </c>
      <c r="B77" s="106" t="s">
        <v>474</v>
      </c>
      <c r="C77" s="153">
        <f>' Önkormányzat kiadásai'!C77+' Óvoda kiadásai'!C77</f>
        <v>5200000</v>
      </c>
      <c r="D77" s="153">
        <f>' Önkormányzat kiadásai'!D77+' Óvoda kiadásai'!D77</f>
        <v>6659150</v>
      </c>
      <c r="E77" s="153">
        <f>' Önkormányzat kiadásai'!E77+' Óvoda kiadásai'!E77</f>
        <v>6415006</v>
      </c>
    </row>
    <row r="78" spans="1:5" s="3" customFormat="1" ht="12.75" x14ac:dyDescent="0.2">
      <c r="A78" s="105"/>
      <c r="B78" s="162" t="s">
        <v>475</v>
      </c>
      <c r="C78" s="153">
        <f>' Önkormányzat kiadásai'!C78+' Óvoda kiadásai'!C78</f>
        <v>150000</v>
      </c>
      <c r="D78" s="153">
        <f>' Önkormányzat kiadásai'!D78+' Óvoda kiadásai'!D78</f>
        <v>150000</v>
      </c>
      <c r="E78" s="153">
        <f>' Önkormányzat kiadásai'!E78+' Óvoda kiadásai'!E78</f>
        <v>77050</v>
      </c>
    </row>
    <row r="79" spans="1:5" s="3" customFormat="1" ht="12.75" x14ac:dyDescent="0.2">
      <c r="A79" s="105"/>
      <c r="B79" s="162" t="s">
        <v>476</v>
      </c>
      <c r="C79" s="153">
        <f>' Önkormányzat kiadásai'!C79+' Óvoda kiadásai'!C79</f>
        <v>0</v>
      </c>
      <c r="D79" s="153">
        <f>' Önkormányzat kiadásai'!D79+' Óvoda kiadásai'!D79</f>
        <v>0</v>
      </c>
      <c r="E79" s="153">
        <f>' Önkormányzat kiadásai'!E79+' Óvoda kiadásai'!E79</f>
        <v>159439</v>
      </c>
    </row>
    <row r="80" spans="1:5" s="3" customFormat="1" ht="12.75" hidden="1" x14ac:dyDescent="0.2">
      <c r="A80" s="105"/>
      <c r="B80" s="162" t="s">
        <v>477</v>
      </c>
      <c r="C80" s="153">
        <f>' Önkormányzat kiadásai'!C80+' Óvoda kiadásai'!C80</f>
        <v>0</v>
      </c>
      <c r="D80" s="153">
        <f>' Önkormányzat kiadásai'!D80+' Óvoda kiadásai'!D80</f>
        <v>0</v>
      </c>
      <c r="E80" s="153">
        <v>0</v>
      </c>
    </row>
    <row r="81" spans="1:5" s="3" customFormat="1" ht="12.75" x14ac:dyDescent="0.2">
      <c r="A81" s="105"/>
      <c r="B81" s="162" t="s">
        <v>478</v>
      </c>
      <c r="C81" s="153">
        <f>' Önkormányzat kiadásai'!C81+' Óvoda kiadásai'!C81</f>
        <v>250000</v>
      </c>
      <c r="D81" s="153">
        <f>' Önkormányzat kiadásai'!D81+' Óvoda kiadásai'!D81</f>
        <v>250000</v>
      </c>
      <c r="E81" s="153">
        <f>' Önkormányzat kiadásai'!E81+' Óvoda kiadásai'!E81</f>
        <v>44667</v>
      </c>
    </row>
    <row r="82" spans="1:5" s="3" customFormat="1" ht="12.75" x14ac:dyDescent="0.2">
      <c r="A82" s="105"/>
      <c r="B82" s="162" t="s">
        <v>479</v>
      </c>
      <c r="C82" s="153">
        <f>' Önkormányzat kiadásai'!C82+' Óvoda kiadásai'!C82</f>
        <v>0</v>
      </c>
      <c r="D82" s="153">
        <f>' Önkormányzat kiadásai'!D82+' Óvoda kiadásai'!D82</f>
        <v>0</v>
      </c>
      <c r="E82" s="153">
        <f>' Önkormányzat kiadásai'!E82+' Óvoda kiadásai'!E82</f>
        <v>117000</v>
      </c>
    </row>
    <row r="83" spans="1:5" s="3" customFormat="1" ht="25.5" x14ac:dyDescent="0.2">
      <c r="A83" s="105"/>
      <c r="B83" s="162" t="s">
        <v>480</v>
      </c>
      <c r="C83" s="153">
        <f>' Önkormányzat kiadásai'!C83+' Óvoda kiadásai'!C83</f>
        <v>3180000</v>
      </c>
      <c r="D83" s="153">
        <f>' Önkormányzat kiadásai'!D83+' Óvoda kiadásai'!D83</f>
        <v>3439000</v>
      </c>
      <c r="E83" s="153">
        <f>' Önkormányzat kiadásai'!E83+' Óvoda kiadásai'!E83</f>
        <v>4629528</v>
      </c>
    </row>
    <row r="84" spans="1:5" s="3" customFormat="1" ht="12.75" x14ac:dyDescent="0.2">
      <c r="A84" s="105"/>
      <c r="B84" s="162" t="s">
        <v>481</v>
      </c>
      <c r="C84" s="153">
        <f>' Önkormányzat kiadásai'!C84+' Óvoda kiadásai'!C84</f>
        <v>920000</v>
      </c>
      <c r="D84" s="153">
        <f>' Önkormányzat kiadásai'!D84+' Óvoda kiadásai'!D84</f>
        <v>920000</v>
      </c>
      <c r="E84" s="153">
        <f>' Önkormányzat kiadásai'!E84+' Óvoda kiadásai'!E84</f>
        <v>782676</v>
      </c>
    </row>
    <row r="85" spans="1:5" s="3" customFormat="1" ht="12.75" x14ac:dyDescent="0.2">
      <c r="A85" s="105"/>
      <c r="B85" s="162" t="s">
        <v>482</v>
      </c>
      <c r="C85" s="153">
        <f>' Önkormányzat kiadásai'!C85+' Óvoda kiadásai'!C85</f>
        <v>700000</v>
      </c>
      <c r="D85" s="153">
        <f>' Önkormányzat kiadásai'!D85+' Óvoda kiadásai'!D85</f>
        <v>700000</v>
      </c>
      <c r="E85" s="153">
        <f>' Önkormányzat kiadásai'!E85+' Óvoda kiadásai'!E85</f>
        <v>604646</v>
      </c>
    </row>
    <row r="86" spans="1:5" s="8" customFormat="1" ht="25.5" x14ac:dyDescent="0.2">
      <c r="A86" s="113" t="s">
        <v>40</v>
      </c>
      <c r="B86" s="114" t="s">
        <v>483</v>
      </c>
      <c r="C86" s="155">
        <f>' Önkormányzat kiadásai'!C86+' Óvoda kiadásai'!C86</f>
        <v>32414000</v>
      </c>
      <c r="D86" s="155">
        <f>' Önkormányzat kiadásai'!D86+' Óvoda kiadásai'!D86</f>
        <v>38275150</v>
      </c>
      <c r="E86" s="155">
        <f>' Önkormányzat kiadásai'!E86+' Óvoda kiadásai'!E86</f>
        <v>33981731</v>
      </c>
    </row>
    <row r="87" spans="1:5" s="3" customFormat="1" ht="12.75" hidden="1" x14ac:dyDescent="0.2">
      <c r="A87" s="105" t="s">
        <v>484</v>
      </c>
      <c r="B87" s="106" t="s">
        <v>485</v>
      </c>
      <c r="C87" s="153">
        <f>' Önkormányzat kiadásai'!C87+' Óvoda kiadásai'!C87</f>
        <v>0</v>
      </c>
      <c r="D87" s="153">
        <f>' Önkormányzat kiadásai'!D87+' Óvoda kiadásai'!D87</f>
        <v>0</v>
      </c>
      <c r="E87" s="153">
        <v>0</v>
      </c>
    </row>
    <row r="88" spans="1:5" s="3" customFormat="1" ht="12.75" x14ac:dyDescent="0.2">
      <c r="A88" s="105" t="s">
        <v>41</v>
      </c>
      <c r="B88" s="106" t="s">
        <v>486</v>
      </c>
      <c r="C88" s="153">
        <f>' Önkormányzat kiadásai'!C88+' Óvoda kiadásai'!C88</f>
        <v>3500000</v>
      </c>
      <c r="D88" s="153">
        <f>' Önkormányzat kiadásai'!D88+' Óvoda kiadásai'!D88</f>
        <v>3000000</v>
      </c>
      <c r="E88" s="153">
        <f>' Önkormányzat kiadásai'!E88+' Óvoda kiadásai'!E88</f>
        <v>1710699</v>
      </c>
    </row>
    <row r="89" spans="1:5" s="3" customFormat="1" ht="12.75" hidden="1" x14ac:dyDescent="0.2">
      <c r="A89" s="105"/>
      <c r="B89" s="162" t="s">
        <v>487</v>
      </c>
      <c r="C89" s="153">
        <f>' Önkormányzat kiadásai'!C89+' Óvoda kiadásai'!C89</f>
        <v>0</v>
      </c>
      <c r="D89" s="153">
        <f>' Önkormányzat kiadásai'!D89+' Óvoda kiadásai'!D89</f>
        <v>0</v>
      </c>
      <c r="E89" s="153">
        <v>0</v>
      </c>
    </row>
    <row r="90" spans="1:5" s="3" customFormat="1" ht="12.75" x14ac:dyDescent="0.2">
      <c r="A90" s="105"/>
      <c r="B90" s="162" t="s">
        <v>488</v>
      </c>
      <c r="C90" s="153">
        <f>' Önkormányzat kiadásai'!C90+' Óvoda kiadásai'!C90</f>
        <v>3500000</v>
      </c>
      <c r="D90" s="153">
        <f>' Önkormányzat kiadásai'!D90+' Óvoda kiadásai'!D90</f>
        <v>3000000</v>
      </c>
      <c r="E90" s="153">
        <f>' Önkormányzat kiadásai'!E90+' Óvoda kiadásai'!E90</f>
        <v>1710699</v>
      </c>
    </row>
    <row r="91" spans="1:5" s="3" customFormat="1" ht="12.75" hidden="1" x14ac:dyDescent="0.2">
      <c r="A91" s="105"/>
      <c r="B91" s="162" t="s">
        <v>489</v>
      </c>
      <c r="C91" s="153">
        <f>' Önkormányzat kiadásai'!C91+' Óvoda kiadásai'!C91</f>
        <v>0</v>
      </c>
      <c r="D91" s="153">
        <f>' Önkormányzat kiadásai'!D91+' Óvoda kiadásai'!D91</f>
        <v>0</v>
      </c>
      <c r="E91" s="153">
        <v>0</v>
      </c>
    </row>
    <row r="92" spans="1:5" s="3" customFormat="1" ht="12.75" hidden="1" x14ac:dyDescent="0.2">
      <c r="A92" s="105"/>
      <c r="B92" s="162" t="s">
        <v>490</v>
      </c>
      <c r="C92" s="153">
        <f>' Önkormányzat kiadásai'!C92+' Óvoda kiadásai'!C92</f>
        <v>0</v>
      </c>
      <c r="D92" s="153">
        <f>' Önkormányzat kiadásai'!D92+' Óvoda kiadásai'!D92</f>
        <v>0</v>
      </c>
      <c r="E92" s="153">
        <v>0</v>
      </c>
    </row>
    <row r="93" spans="1:5" s="8" customFormat="1" ht="25.5" x14ac:dyDescent="0.2">
      <c r="A93" s="113" t="s">
        <v>42</v>
      </c>
      <c r="B93" s="114" t="s">
        <v>491</v>
      </c>
      <c r="C93" s="155">
        <f>' Önkormányzat kiadásai'!C93+' Óvoda kiadásai'!C93</f>
        <v>3500000</v>
      </c>
      <c r="D93" s="155">
        <f>' Önkormányzat kiadásai'!D93+' Óvoda kiadásai'!D93</f>
        <v>3000000</v>
      </c>
      <c r="E93" s="155">
        <f>' Önkormányzat kiadásai'!E93+' Óvoda kiadásai'!E93</f>
        <v>1710699</v>
      </c>
    </row>
    <row r="94" spans="1:5" s="3" customFormat="1" ht="25.5" x14ac:dyDescent="0.2">
      <c r="A94" s="105" t="s">
        <v>43</v>
      </c>
      <c r="B94" s="106" t="s">
        <v>492</v>
      </c>
      <c r="C94" s="153">
        <f>' Önkormányzat kiadásai'!C94+' Óvoda kiadásai'!C94</f>
        <v>7400000</v>
      </c>
      <c r="D94" s="153">
        <f>' Önkormányzat kiadásai'!D94+' Óvoda kiadásai'!D94</f>
        <v>7566000</v>
      </c>
      <c r="E94" s="153">
        <f>' Önkormányzat kiadásai'!E94+' Óvoda kiadásai'!E94</f>
        <v>6089729</v>
      </c>
    </row>
    <row r="95" spans="1:5" s="3" customFormat="1" ht="12.75" hidden="1" x14ac:dyDescent="0.2">
      <c r="A95" s="105" t="s">
        <v>44</v>
      </c>
      <c r="B95" s="106" t="s">
        <v>493</v>
      </c>
      <c r="C95" s="153">
        <f>' Önkormányzat kiadásai'!C95+' Óvoda kiadásai'!C95</f>
        <v>0</v>
      </c>
      <c r="D95" s="153">
        <f>' Önkormányzat kiadásai'!D95+' Óvoda kiadásai'!D95</f>
        <v>0</v>
      </c>
      <c r="E95" s="153">
        <v>0</v>
      </c>
    </row>
    <row r="96" spans="1:5" s="3" customFormat="1" ht="12.75" hidden="1" x14ac:dyDescent="0.2">
      <c r="A96" s="105" t="s">
        <v>192</v>
      </c>
      <c r="B96" s="106" t="s">
        <v>494</v>
      </c>
      <c r="C96" s="153">
        <f>' Önkormányzat kiadásai'!C96+' Óvoda kiadásai'!C96</f>
        <v>0</v>
      </c>
      <c r="D96" s="153">
        <f>' Önkormányzat kiadásai'!D96+' Óvoda kiadásai'!D96</f>
        <v>0</v>
      </c>
      <c r="E96" s="153">
        <v>0</v>
      </c>
    </row>
    <row r="97" spans="1:5" s="3" customFormat="1" ht="12.75" x14ac:dyDescent="0.2">
      <c r="A97" s="105" t="s">
        <v>495</v>
      </c>
      <c r="B97" s="106" t="s">
        <v>496</v>
      </c>
      <c r="C97" s="153">
        <f>' Önkormányzat kiadásai'!C97+' Óvoda kiadásai'!C97</f>
        <v>0</v>
      </c>
      <c r="D97" s="153">
        <f>' Önkormányzat kiadásai'!D97+' Óvoda kiadásai'!D97</f>
        <v>13596</v>
      </c>
      <c r="E97" s="153">
        <f>' Önkormányzat kiadásai'!E97+' Óvoda kiadásai'!E97</f>
        <v>13596</v>
      </c>
    </row>
    <row r="98" spans="1:5" s="3" customFormat="1" ht="12.75" hidden="1" x14ac:dyDescent="0.2">
      <c r="A98" s="105" t="s">
        <v>194</v>
      </c>
      <c r="B98" s="106" t="s">
        <v>497</v>
      </c>
      <c r="C98" s="153">
        <f>' Önkormányzat kiadásai'!C98+' Óvoda kiadásai'!C98</f>
        <v>0</v>
      </c>
      <c r="D98" s="153">
        <f>' Önkormányzat kiadásai'!D98+' Óvoda kiadásai'!D98</f>
        <v>0</v>
      </c>
      <c r="E98" s="153">
        <v>0</v>
      </c>
    </row>
    <row r="99" spans="1:5" s="3" customFormat="1" ht="25.5" hidden="1" x14ac:dyDescent="0.2">
      <c r="A99" s="105" t="s">
        <v>498</v>
      </c>
      <c r="B99" s="106" t="s">
        <v>499</v>
      </c>
      <c r="C99" s="153">
        <f>' Önkormányzat kiadásai'!C99+' Óvoda kiadásai'!C99</f>
        <v>0</v>
      </c>
      <c r="D99" s="153">
        <f>' Önkormányzat kiadásai'!D99+' Óvoda kiadásai'!D99</f>
        <v>0</v>
      </c>
      <c r="E99" s="153">
        <v>0</v>
      </c>
    </row>
    <row r="100" spans="1:5" s="3" customFormat="1" ht="25.5" hidden="1" x14ac:dyDescent="0.2">
      <c r="A100" s="105" t="s">
        <v>500</v>
      </c>
      <c r="B100" s="106" t="s">
        <v>501</v>
      </c>
      <c r="C100" s="153">
        <f>' Önkormányzat kiadásai'!C100+' Óvoda kiadásai'!C100</f>
        <v>0</v>
      </c>
      <c r="D100" s="153">
        <f>' Önkormányzat kiadásai'!D100+' Óvoda kiadásai'!D100</f>
        <v>0</v>
      </c>
      <c r="E100" s="153">
        <v>0</v>
      </c>
    </row>
    <row r="101" spans="1:5" s="3" customFormat="1" ht="25.5" hidden="1" x14ac:dyDescent="0.2">
      <c r="A101" s="105" t="s">
        <v>502</v>
      </c>
      <c r="B101" s="106" t="s">
        <v>503</v>
      </c>
      <c r="C101" s="153">
        <f>' Önkormányzat kiadásai'!C101+' Óvoda kiadásai'!C101</f>
        <v>0</v>
      </c>
      <c r="D101" s="153">
        <f>' Önkormányzat kiadásai'!D101+' Óvoda kiadásai'!D101</f>
        <v>0</v>
      </c>
      <c r="E101" s="153">
        <v>0</v>
      </c>
    </row>
    <row r="102" spans="1:5" s="3" customFormat="1" ht="25.5" hidden="1" x14ac:dyDescent="0.2">
      <c r="A102" s="105" t="s">
        <v>196</v>
      </c>
      <c r="B102" s="106" t="s">
        <v>504</v>
      </c>
      <c r="C102" s="153">
        <f>' Önkormányzat kiadásai'!C102+' Óvoda kiadásai'!C102</f>
        <v>0</v>
      </c>
      <c r="D102" s="153">
        <f>' Önkormányzat kiadásai'!D102+' Óvoda kiadásai'!D102</f>
        <v>0</v>
      </c>
      <c r="E102" s="153">
        <v>0</v>
      </c>
    </row>
    <row r="103" spans="1:5" s="3" customFormat="1" ht="12.75" x14ac:dyDescent="0.2">
      <c r="A103" s="105" t="s">
        <v>45</v>
      </c>
      <c r="B103" s="106" t="s">
        <v>505</v>
      </c>
      <c r="C103" s="153">
        <f>' Önkormányzat kiadásai'!C103+' Óvoda kiadásai'!C103</f>
        <v>500000</v>
      </c>
      <c r="D103" s="153">
        <f>' Önkormányzat kiadásai'!D103+' Óvoda kiadásai'!D103</f>
        <v>187000</v>
      </c>
      <c r="E103" s="153">
        <f>' Önkormányzat kiadásai'!E103+' Óvoda kiadásai'!E103</f>
        <v>7078</v>
      </c>
    </row>
    <row r="104" spans="1:5" s="3" customFormat="1" ht="12.75" hidden="1" x14ac:dyDescent="0.2">
      <c r="A104" s="105"/>
      <c r="B104" s="162" t="s">
        <v>506</v>
      </c>
      <c r="C104" s="153">
        <f>' Önkormányzat kiadásai'!C104+' Óvoda kiadásai'!C104</f>
        <v>0</v>
      </c>
      <c r="D104" s="153">
        <f>' Önkormányzat kiadásai'!D104+' Óvoda kiadásai'!D104</f>
        <v>0</v>
      </c>
      <c r="E104" s="153">
        <f>' Önkormányzat kiadásai'!E104+' Óvoda kiadásai'!E104</f>
        <v>0</v>
      </c>
    </row>
    <row r="105" spans="1:5" s="3" customFormat="1" ht="12.75" hidden="1" x14ac:dyDescent="0.2">
      <c r="A105" s="105"/>
      <c r="B105" s="162" t="s">
        <v>507</v>
      </c>
      <c r="C105" s="153">
        <f>' Önkormányzat kiadásai'!C105+' Óvoda kiadásai'!C105</f>
        <v>0</v>
      </c>
      <c r="D105" s="153">
        <f>' Önkormányzat kiadásai'!D105+' Óvoda kiadásai'!D105</f>
        <v>0</v>
      </c>
      <c r="E105" s="153">
        <f>' Önkormányzat kiadásai'!E105+' Óvoda kiadásai'!E105</f>
        <v>0</v>
      </c>
    </row>
    <row r="106" spans="1:5" s="3" customFormat="1" ht="12.75" x14ac:dyDescent="0.2">
      <c r="A106" s="105"/>
      <c r="B106" s="162" t="s">
        <v>505</v>
      </c>
      <c r="C106" s="153">
        <f>' Önkormányzat kiadásai'!C106+' Óvoda kiadásai'!C106</f>
        <v>500000</v>
      </c>
      <c r="D106" s="153">
        <f>' Önkormányzat kiadásai'!D106+' Óvoda kiadásai'!D106</f>
        <v>187000</v>
      </c>
      <c r="E106" s="153">
        <f>' Önkormányzat kiadásai'!E106+' Óvoda kiadásai'!E106</f>
        <v>7078</v>
      </c>
    </row>
    <row r="107" spans="1:5" s="8" customFormat="1" ht="25.5" x14ac:dyDescent="0.2">
      <c r="A107" s="113" t="s">
        <v>46</v>
      </c>
      <c r="B107" s="114" t="s">
        <v>508</v>
      </c>
      <c r="C107" s="155">
        <f>' Önkormányzat kiadásai'!C107+' Óvoda kiadásai'!C107</f>
        <v>7900000</v>
      </c>
      <c r="D107" s="155">
        <f>' Önkormányzat kiadásai'!D107+' Óvoda kiadásai'!D107</f>
        <v>7766596</v>
      </c>
      <c r="E107" s="155">
        <f>' Önkormányzat kiadásai'!E107+' Óvoda kiadásai'!E107</f>
        <v>6110403</v>
      </c>
    </row>
    <row r="108" spans="1:5" s="274" customFormat="1" ht="12.75" x14ac:dyDescent="0.2">
      <c r="A108" s="160" t="s">
        <v>47</v>
      </c>
      <c r="B108" s="161" t="s">
        <v>322</v>
      </c>
      <c r="C108" s="275">
        <f>' Önkormányzat kiadásai'!C108+' Óvoda kiadásai'!C108</f>
        <v>48394000</v>
      </c>
      <c r="D108" s="275">
        <f>' Önkormányzat kiadásai'!D108+' Óvoda kiadásai'!D108</f>
        <v>54581746</v>
      </c>
      <c r="E108" s="275">
        <f>' Önkormányzat kiadásai'!E108+' Óvoda kiadásai'!E108</f>
        <v>46951301</v>
      </c>
    </row>
    <row r="109" spans="1:5" s="3" customFormat="1" ht="12.75" hidden="1" x14ac:dyDescent="0.2">
      <c r="A109" s="105" t="s">
        <v>509</v>
      </c>
      <c r="B109" s="106" t="s">
        <v>510</v>
      </c>
      <c r="C109" s="275">
        <f>' Önkormányzat kiadásai'!C109+' Óvoda kiadásai'!C109</f>
        <v>0</v>
      </c>
      <c r="D109" s="275">
        <f>' Önkormányzat kiadásai'!D109+' Óvoda kiadásai'!D109</f>
        <v>0</v>
      </c>
      <c r="E109" s="275">
        <f>' Önkormányzat kiadásai'!E109+' Óvoda kiadásai'!E109</f>
        <v>0</v>
      </c>
    </row>
    <row r="110" spans="1:5" s="3" customFormat="1" ht="12.75" hidden="1" x14ac:dyDescent="0.2">
      <c r="A110" s="105" t="s">
        <v>48</v>
      </c>
      <c r="B110" s="106" t="s">
        <v>511</v>
      </c>
      <c r="C110" s="275">
        <f>' Önkormányzat kiadásai'!C110+' Óvoda kiadásai'!C110</f>
        <v>0</v>
      </c>
      <c r="D110" s="275">
        <f>' Önkormányzat kiadásai'!D110+' Óvoda kiadásai'!D110</f>
        <v>0</v>
      </c>
      <c r="E110" s="275">
        <f>' Önkormányzat kiadásai'!E110+' Óvoda kiadásai'!E110</f>
        <v>0</v>
      </c>
    </row>
    <row r="111" spans="1:5" s="3" customFormat="1" ht="12.75" hidden="1" x14ac:dyDescent="0.2">
      <c r="A111" s="105" t="s">
        <v>512</v>
      </c>
      <c r="B111" s="106" t="s">
        <v>513</v>
      </c>
      <c r="C111" s="275">
        <f>' Önkormányzat kiadásai'!C111+' Óvoda kiadásai'!C111</f>
        <v>0</v>
      </c>
      <c r="D111" s="275">
        <f>' Önkormányzat kiadásai'!D111+' Óvoda kiadásai'!D111</f>
        <v>0</v>
      </c>
      <c r="E111" s="275">
        <f>' Önkormányzat kiadásai'!E111+' Óvoda kiadásai'!E111</f>
        <v>0</v>
      </c>
    </row>
    <row r="112" spans="1:5" s="3" customFormat="1" ht="12.75" hidden="1" x14ac:dyDescent="0.2">
      <c r="A112" s="105" t="s">
        <v>514</v>
      </c>
      <c r="B112" s="106" t="s">
        <v>515</v>
      </c>
      <c r="C112" s="275">
        <f>' Önkormányzat kiadásai'!C112+' Óvoda kiadásai'!C112</f>
        <v>0</v>
      </c>
      <c r="D112" s="275">
        <f>' Önkormányzat kiadásai'!D112+' Óvoda kiadásai'!D112</f>
        <v>0</v>
      </c>
      <c r="E112" s="275">
        <f>' Önkormányzat kiadásai'!E112+' Óvoda kiadásai'!E112</f>
        <v>0</v>
      </c>
    </row>
    <row r="113" spans="1:5" s="3" customFormat="1" ht="12.75" hidden="1" x14ac:dyDescent="0.2">
      <c r="A113" s="105" t="s">
        <v>516</v>
      </c>
      <c r="B113" s="106" t="s">
        <v>517</v>
      </c>
      <c r="C113" s="275">
        <f>' Önkormányzat kiadásai'!C113+' Óvoda kiadásai'!C113</f>
        <v>0</v>
      </c>
      <c r="D113" s="275">
        <f>' Önkormányzat kiadásai'!D113+' Óvoda kiadásai'!D113</f>
        <v>0</v>
      </c>
      <c r="E113" s="275">
        <f>' Önkormányzat kiadásai'!E113+' Óvoda kiadásai'!E113</f>
        <v>0</v>
      </c>
    </row>
    <row r="114" spans="1:5" s="3" customFormat="1" ht="12.75" hidden="1" x14ac:dyDescent="0.2">
      <c r="A114" s="105" t="s">
        <v>199</v>
      </c>
      <c r="B114" s="106" t="s">
        <v>518</v>
      </c>
      <c r="C114" s="275">
        <f>' Önkormányzat kiadásai'!C114+' Óvoda kiadásai'!C114</f>
        <v>0</v>
      </c>
      <c r="D114" s="275">
        <f>' Önkormányzat kiadásai'!D114+' Óvoda kiadásai'!D114</f>
        <v>0</v>
      </c>
      <c r="E114" s="275">
        <f>' Önkormányzat kiadásai'!E114+' Óvoda kiadásai'!E114</f>
        <v>0</v>
      </c>
    </row>
    <row r="115" spans="1:5" ht="25.5" hidden="1" x14ac:dyDescent="0.25">
      <c r="A115" s="105" t="s">
        <v>201</v>
      </c>
      <c r="B115" s="106" t="s">
        <v>519</v>
      </c>
      <c r="C115" s="275">
        <f>' Önkormányzat kiadásai'!C115+' Óvoda kiadásai'!C115</f>
        <v>0</v>
      </c>
      <c r="D115" s="275">
        <f>' Önkormányzat kiadásai'!D115+' Óvoda kiadásai'!D115</f>
        <v>0</v>
      </c>
      <c r="E115" s="275">
        <f>' Önkormányzat kiadásai'!E115+' Óvoda kiadásai'!E115</f>
        <v>0</v>
      </c>
    </row>
    <row r="116" spans="1:5" hidden="1" x14ac:dyDescent="0.25">
      <c r="A116" s="105" t="s">
        <v>89</v>
      </c>
      <c r="B116" s="106" t="s">
        <v>520</v>
      </c>
      <c r="C116" s="275">
        <f>' Önkormányzat kiadásai'!C116+' Óvoda kiadásai'!C116</f>
        <v>0</v>
      </c>
      <c r="D116" s="275">
        <f>' Önkormányzat kiadásai'!D116+' Óvoda kiadásai'!D116</f>
        <v>0</v>
      </c>
      <c r="E116" s="275">
        <f>' Önkormányzat kiadásai'!E116+' Óvoda kiadásai'!E116</f>
        <v>0</v>
      </c>
    </row>
    <row r="117" spans="1:5" hidden="1" x14ac:dyDescent="0.25">
      <c r="A117" s="105" t="s">
        <v>204</v>
      </c>
      <c r="B117" s="106" t="s">
        <v>521</v>
      </c>
      <c r="C117" s="275">
        <f>' Önkormányzat kiadásai'!C117+' Óvoda kiadásai'!C117</f>
        <v>0</v>
      </c>
      <c r="D117" s="275">
        <f>' Önkormányzat kiadásai'!D117+' Óvoda kiadásai'!D117</f>
        <v>0</v>
      </c>
      <c r="E117" s="275">
        <f>' Önkormányzat kiadásai'!E117+' Óvoda kiadásai'!E117</f>
        <v>0</v>
      </c>
    </row>
    <row r="118" spans="1:5" hidden="1" x14ac:dyDescent="0.25">
      <c r="A118" s="105" t="s">
        <v>522</v>
      </c>
      <c r="B118" s="106" t="s">
        <v>523</v>
      </c>
      <c r="C118" s="275">
        <f>' Önkormányzat kiadásai'!C118+' Óvoda kiadásai'!C118</f>
        <v>0</v>
      </c>
      <c r="D118" s="275">
        <f>' Önkormányzat kiadásai'!D118+' Óvoda kiadásai'!D118</f>
        <v>0</v>
      </c>
      <c r="E118" s="275">
        <f>' Önkormányzat kiadásai'!E118+' Óvoda kiadásai'!E118</f>
        <v>0</v>
      </c>
    </row>
    <row r="119" spans="1:5" ht="25.5" hidden="1" x14ac:dyDescent="0.25">
      <c r="A119" s="105" t="s">
        <v>524</v>
      </c>
      <c r="B119" s="106" t="s">
        <v>525</v>
      </c>
      <c r="C119" s="275">
        <f>' Önkormányzat kiadásai'!C119+' Óvoda kiadásai'!C119</f>
        <v>0</v>
      </c>
      <c r="D119" s="275">
        <f>' Önkormányzat kiadásai'!D119+' Óvoda kiadásai'!D119</f>
        <v>0</v>
      </c>
      <c r="E119" s="275">
        <f>' Önkormányzat kiadásai'!E119+' Óvoda kiadásai'!E119</f>
        <v>0</v>
      </c>
    </row>
    <row r="120" spans="1:5" ht="25.5" hidden="1" x14ac:dyDescent="0.25">
      <c r="A120" s="105" t="s">
        <v>526</v>
      </c>
      <c r="B120" s="106" t="s">
        <v>527</v>
      </c>
      <c r="C120" s="275">
        <f>' Önkormányzat kiadásai'!C120+' Óvoda kiadásai'!C120</f>
        <v>0</v>
      </c>
      <c r="D120" s="275">
        <f>' Önkormányzat kiadásai'!D120+' Óvoda kiadásai'!D120</f>
        <v>0</v>
      </c>
      <c r="E120" s="275">
        <f>' Önkormányzat kiadásai'!E120+' Óvoda kiadásai'!E120</f>
        <v>0</v>
      </c>
    </row>
    <row r="121" spans="1:5" ht="25.5" hidden="1" x14ac:dyDescent="0.25">
      <c r="A121" s="105" t="s">
        <v>528</v>
      </c>
      <c r="B121" s="106" t="s">
        <v>529</v>
      </c>
      <c r="C121" s="275">
        <f>' Önkormányzat kiadásai'!C121+' Óvoda kiadásai'!C121</f>
        <v>0</v>
      </c>
      <c r="D121" s="275">
        <f>' Önkormányzat kiadásai'!D121+' Óvoda kiadásai'!D121</f>
        <v>0</v>
      </c>
      <c r="E121" s="275">
        <f>' Önkormányzat kiadásai'!E121+' Óvoda kiadásai'!E121</f>
        <v>0</v>
      </c>
    </row>
    <row r="122" spans="1:5" hidden="1" x14ac:dyDescent="0.25">
      <c r="A122" s="105" t="s">
        <v>287</v>
      </c>
      <c r="B122" s="106" t="s">
        <v>530</v>
      </c>
      <c r="C122" s="275">
        <f>' Önkormányzat kiadásai'!C122+' Óvoda kiadásai'!C122</f>
        <v>0</v>
      </c>
      <c r="D122" s="275">
        <f>' Önkormányzat kiadásai'!D122+' Óvoda kiadásai'!D122</f>
        <v>0</v>
      </c>
      <c r="E122" s="275">
        <f>' Önkormányzat kiadásai'!E122+' Óvoda kiadásai'!E122</f>
        <v>0</v>
      </c>
    </row>
    <row r="123" spans="1:5" ht="25.5" hidden="1" x14ac:dyDescent="0.25">
      <c r="A123" s="105" t="s">
        <v>531</v>
      </c>
      <c r="B123" s="106" t="s">
        <v>532</v>
      </c>
      <c r="C123" s="275">
        <f>' Önkormányzat kiadásai'!C123+' Óvoda kiadásai'!C123</f>
        <v>0</v>
      </c>
      <c r="D123" s="275">
        <f>' Önkormányzat kiadásai'!D123+' Óvoda kiadásai'!D123</f>
        <v>0</v>
      </c>
      <c r="E123" s="275">
        <f>' Önkormányzat kiadásai'!E123+' Óvoda kiadásai'!E123</f>
        <v>0</v>
      </c>
    </row>
    <row r="124" spans="1:5" hidden="1" x14ac:dyDescent="0.25">
      <c r="A124" s="105" t="s">
        <v>533</v>
      </c>
      <c r="B124" s="106" t="s">
        <v>534</v>
      </c>
      <c r="C124" s="275">
        <f>' Önkormányzat kiadásai'!C124+' Óvoda kiadásai'!C124</f>
        <v>0</v>
      </c>
      <c r="D124" s="275">
        <f>' Önkormányzat kiadásai'!D124+' Óvoda kiadásai'!D124</f>
        <v>0</v>
      </c>
      <c r="E124" s="275">
        <f>' Önkormányzat kiadásai'!E124+' Óvoda kiadásai'!E124</f>
        <v>0</v>
      </c>
    </row>
    <row r="125" spans="1:5" ht="25.5" hidden="1" x14ac:dyDescent="0.25">
      <c r="A125" s="105" t="s">
        <v>535</v>
      </c>
      <c r="B125" s="106" t="s">
        <v>536</v>
      </c>
      <c r="C125" s="275">
        <f>' Önkormányzat kiadásai'!C125+' Óvoda kiadásai'!C125</f>
        <v>0</v>
      </c>
      <c r="D125" s="275">
        <f>' Önkormányzat kiadásai'!D125+' Óvoda kiadásai'!D125</f>
        <v>0</v>
      </c>
      <c r="E125" s="275">
        <f>' Önkormányzat kiadásai'!E125+' Óvoda kiadásai'!E125</f>
        <v>0</v>
      </c>
    </row>
    <row r="126" spans="1:5" ht="25.5" hidden="1" x14ac:dyDescent="0.25">
      <c r="A126" s="105" t="s">
        <v>90</v>
      </c>
      <c r="B126" s="106" t="s">
        <v>537</v>
      </c>
      <c r="C126" s="275">
        <f>' Önkormányzat kiadásai'!C126+' Óvoda kiadásai'!C126</f>
        <v>0</v>
      </c>
      <c r="D126" s="275">
        <f>' Önkormányzat kiadásai'!D126+' Óvoda kiadásai'!D126</f>
        <v>0</v>
      </c>
      <c r="E126" s="275">
        <f>' Önkormányzat kiadásai'!E126+' Óvoda kiadásai'!E126</f>
        <v>0</v>
      </c>
    </row>
    <row r="127" spans="1:5" ht="25.5" hidden="1" x14ac:dyDescent="0.25">
      <c r="A127" s="105" t="s">
        <v>91</v>
      </c>
      <c r="B127" s="106" t="s">
        <v>538</v>
      </c>
      <c r="C127" s="275">
        <f>' Önkormányzat kiadásai'!C127+' Óvoda kiadásai'!C127</f>
        <v>0</v>
      </c>
      <c r="D127" s="275">
        <f>' Önkormányzat kiadásai'!D127+' Óvoda kiadásai'!D127</f>
        <v>0</v>
      </c>
      <c r="E127" s="275">
        <f>' Önkormányzat kiadásai'!E127+' Óvoda kiadásai'!E127</f>
        <v>0</v>
      </c>
    </row>
    <row r="128" spans="1:5" ht="25.5" hidden="1" x14ac:dyDescent="0.25">
      <c r="A128" s="105" t="s">
        <v>539</v>
      </c>
      <c r="B128" s="106" t="s">
        <v>540</v>
      </c>
      <c r="C128" s="275">
        <f>' Önkormányzat kiadásai'!C128+' Óvoda kiadásai'!C128</f>
        <v>0</v>
      </c>
      <c r="D128" s="275">
        <f>' Önkormányzat kiadásai'!D128+' Óvoda kiadásai'!D128</f>
        <v>0</v>
      </c>
      <c r="E128" s="275">
        <f>' Önkormányzat kiadásai'!E128+' Óvoda kiadásai'!E128</f>
        <v>0</v>
      </c>
    </row>
    <row r="129" spans="1:5" hidden="1" x14ac:dyDescent="0.25">
      <c r="A129" s="105" t="s">
        <v>541</v>
      </c>
      <c r="B129" s="106" t="s">
        <v>542</v>
      </c>
      <c r="C129" s="275">
        <f>' Önkormányzat kiadásai'!C129+' Óvoda kiadásai'!C129</f>
        <v>0</v>
      </c>
      <c r="D129" s="275">
        <f>' Önkormányzat kiadásai'!D129+' Óvoda kiadásai'!D129</f>
        <v>0</v>
      </c>
      <c r="E129" s="275">
        <f>' Önkormányzat kiadásai'!E129+' Óvoda kiadásai'!E129</f>
        <v>0</v>
      </c>
    </row>
    <row r="130" spans="1:5" ht="25.5" hidden="1" x14ac:dyDescent="0.25">
      <c r="A130" s="105" t="s">
        <v>543</v>
      </c>
      <c r="B130" s="106" t="s">
        <v>544</v>
      </c>
      <c r="C130" s="275">
        <f>' Önkormányzat kiadásai'!C130+' Óvoda kiadásai'!C130</f>
        <v>0</v>
      </c>
      <c r="D130" s="275">
        <f>' Önkormányzat kiadásai'!D130+' Óvoda kiadásai'!D130</f>
        <v>0</v>
      </c>
      <c r="E130" s="275">
        <f>' Önkormányzat kiadásai'!E130+' Óvoda kiadásai'!E130</f>
        <v>0</v>
      </c>
    </row>
    <row r="131" spans="1:5" ht="25.5" hidden="1" x14ac:dyDescent="0.25">
      <c r="A131" s="105" t="s">
        <v>545</v>
      </c>
      <c r="B131" s="106" t="s">
        <v>546</v>
      </c>
      <c r="C131" s="275">
        <f>' Önkormányzat kiadásai'!C131+' Óvoda kiadásai'!C131</f>
        <v>0</v>
      </c>
      <c r="D131" s="275">
        <f>' Önkormányzat kiadásai'!D131+' Óvoda kiadásai'!D131</f>
        <v>0</v>
      </c>
      <c r="E131" s="275">
        <f>' Önkormányzat kiadásai'!E131+' Óvoda kiadásai'!E131</f>
        <v>0</v>
      </c>
    </row>
    <row r="132" spans="1:5" ht="63.75" hidden="1" x14ac:dyDescent="0.25">
      <c r="A132" s="105" t="s">
        <v>547</v>
      </c>
      <c r="B132" s="106" t="s">
        <v>548</v>
      </c>
      <c r="C132" s="275">
        <f>' Önkormányzat kiadásai'!C132+' Óvoda kiadásai'!C132</f>
        <v>0</v>
      </c>
      <c r="D132" s="275">
        <f>' Önkormányzat kiadásai'!D132+' Óvoda kiadásai'!D132</f>
        <v>0</v>
      </c>
      <c r="E132" s="275">
        <f>' Önkormányzat kiadásai'!E132+' Óvoda kiadásai'!E132</f>
        <v>0</v>
      </c>
    </row>
    <row r="133" spans="1:5" ht="25.5" hidden="1" x14ac:dyDescent="0.25">
      <c r="A133" s="105" t="s">
        <v>549</v>
      </c>
      <c r="B133" s="106" t="s">
        <v>550</v>
      </c>
      <c r="C133" s="275">
        <f>' Önkormányzat kiadásai'!C133+' Óvoda kiadásai'!C133</f>
        <v>0</v>
      </c>
      <c r="D133" s="275">
        <f>' Önkormányzat kiadásai'!D133+' Óvoda kiadásai'!D133</f>
        <v>0</v>
      </c>
      <c r="E133" s="275">
        <f>' Önkormányzat kiadásai'!E133+' Óvoda kiadásai'!E133</f>
        <v>0</v>
      </c>
    </row>
    <row r="134" spans="1:5" ht="25.5" hidden="1" x14ac:dyDescent="0.25">
      <c r="A134" s="105" t="s">
        <v>551</v>
      </c>
      <c r="B134" s="106" t="s">
        <v>552</v>
      </c>
      <c r="C134" s="275">
        <f>' Önkormányzat kiadásai'!C134+' Óvoda kiadásai'!C134</f>
        <v>0</v>
      </c>
      <c r="D134" s="275">
        <f>' Önkormányzat kiadásai'!D134+' Óvoda kiadásai'!D134</f>
        <v>0</v>
      </c>
      <c r="E134" s="275">
        <f>' Önkormányzat kiadásai'!E134+' Óvoda kiadásai'!E134</f>
        <v>0</v>
      </c>
    </row>
    <row r="135" spans="1:5" hidden="1" x14ac:dyDescent="0.25">
      <c r="A135" s="105" t="s">
        <v>553</v>
      </c>
      <c r="B135" s="106" t="s">
        <v>554</v>
      </c>
      <c r="C135" s="275">
        <f>' Önkormányzat kiadásai'!C135+' Óvoda kiadásai'!C135</f>
        <v>0</v>
      </c>
      <c r="D135" s="275">
        <f>' Önkormányzat kiadásai'!D135+' Óvoda kiadásai'!D135</f>
        <v>0</v>
      </c>
      <c r="E135" s="275">
        <f>' Önkormányzat kiadásai'!E135+' Óvoda kiadásai'!E135</f>
        <v>0</v>
      </c>
    </row>
    <row r="136" spans="1:5" hidden="1" x14ac:dyDescent="0.25">
      <c r="A136" s="105" t="s">
        <v>555</v>
      </c>
      <c r="B136" s="106" t="s">
        <v>556</v>
      </c>
      <c r="C136" s="275">
        <f>' Önkormányzat kiadásai'!C136+' Óvoda kiadásai'!C136</f>
        <v>0</v>
      </c>
      <c r="D136" s="275">
        <f>' Önkormányzat kiadásai'!D136+' Óvoda kiadásai'!D136</f>
        <v>0</v>
      </c>
      <c r="E136" s="275">
        <f>' Önkormányzat kiadásai'!E136+' Óvoda kiadásai'!E136</f>
        <v>0</v>
      </c>
    </row>
    <row r="137" spans="1:5" ht="25.5" hidden="1" x14ac:dyDescent="0.25">
      <c r="A137" s="105" t="s">
        <v>557</v>
      </c>
      <c r="B137" s="106" t="s">
        <v>558</v>
      </c>
      <c r="C137" s="275">
        <f>' Önkormányzat kiadásai'!C137+' Óvoda kiadásai'!C137</f>
        <v>0</v>
      </c>
      <c r="D137" s="275">
        <f>' Önkormányzat kiadásai'!D137+' Óvoda kiadásai'!D137</f>
        <v>0</v>
      </c>
      <c r="E137" s="275">
        <f>' Önkormányzat kiadásai'!E137+' Óvoda kiadásai'!E137</f>
        <v>0</v>
      </c>
    </row>
    <row r="138" spans="1:5" hidden="1" x14ac:dyDescent="0.25">
      <c r="A138" s="105" t="s">
        <v>559</v>
      </c>
      <c r="B138" s="106" t="s">
        <v>560</v>
      </c>
      <c r="C138" s="275">
        <f>' Önkormányzat kiadásai'!C138+' Óvoda kiadásai'!C138</f>
        <v>0</v>
      </c>
      <c r="D138" s="275">
        <f>' Önkormányzat kiadásai'!D138+' Óvoda kiadásai'!D138</f>
        <v>0</v>
      </c>
      <c r="E138" s="275">
        <f>' Önkormányzat kiadásai'!E138+' Óvoda kiadásai'!E138</f>
        <v>0</v>
      </c>
    </row>
    <row r="139" spans="1:5" ht="25.5" hidden="1" x14ac:dyDescent="0.25">
      <c r="A139" s="105" t="s">
        <v>561</v>
      </c>
      <c r="B139" s="106" t="s">
        <v>562</v>
      </c>
      <c r="C139" s="275">
        <f>' Önkormányzat kiadásai'!C139+' Óvoda kiadásai'!C139</f>
        <v>0</v>
      </c>
      <c r="D139" s="275">
        <f>' Önkormányzat kiadásai'!D139+' Óvoda kiadásai'!D139</f>
        <v>0</v>
      </c>
      <c r="E139" s="275">
        <f>' Önkormányzat kiadásai'!E139+' Óvoda kiadásai'!E139</f>
        <v>0</v>
      </c>
    </row>
    <row r="140" spans="1:5" ht="25.5" hidden="1" x14ac:dyDescent="0.25">
      <c r="A140" s="105" t="s">
        <v>563</v>
      </c>
      <c r="B140" s="106" t="s">
        <v>564</v>
      </c>
      <c r="C140" s="275">
        <f>' Önkormányzat kiadásai'!C140+' Óvoda kiadásai'!C140</f>
        <v>0</v>
      </c>
      <c r="D140" s="275">
        <f>' Önkormányzat kiadásai'!D140+' Óvoda kiadásai'!D140</f>
        <v>0</v>
      </c>
      <c r="E140" s="275">
        <f>' Önkormányzat kiadásai'!E140+' Óvoda kiadásai'!E140</f>
        <v>0</v>
      </c>
    </row>
    <row r="141" spans="1:5" ht="25.5" hidden="1" x14ac:dyDescent="0.25">
      <c r="A141" s="105" t="s">
        <v>565</v>
      </c>
      <c r="B141" s="106" t="s">
        <v>566</v>
      </c>
      <c r="C141" s="275">
        <f>' Önkormányzat kiadásai'!C141+' Óvoda kiadásai'!C141</f>
        <v>0</v>
      </c>
      <c r="D141" s="275">
        <f>' Önkormányzat kiadásai'!D141+' Óvoda kiadásai'!D141</f>
        <v>0</v>
      </c>
      <c r="E141" s="275">
        <f>' Önkormányzat kiadásai'!E141+' Óvoda kiadásai'!E141</f>
        <v>0</v>
      </c>
    </row>
    <row r="142" spans="1:5" ht="25.5" hidden="1" x14ac:dyDescent="0.25">
      <c r="A142" s="105" t="s">
        <v>567</v>
      </c>
      <c r="B142" s="106" t="s">
        <v>568</v>
      </c>
      <c r="C142" s="275">
        <f>' Önkormányzat kiadásai'!C142+' Óvoda kiadásai'!C142</f>
        <v>0</v>
      </c>
      <c r="D142" s="275">
        <f>' Önkormányzat kiadásai'!D142+' Óvoda kiadásai'!D142</f>
        <v>0</v>
      </c>
      <c r="E142" s="275">
        <f>' Önkormányzat kiadásai'!E142+' Óvoda kiadásai'!E142</f>
        <v>0</v>
      </c>
    </row>
    <row r="143" spans="1:5" hidden="1" x14ac:dyDescent="0.25">
      <c r="A143" s="105" t="s">
        <v>569</v>
      </c>
      <c r="B143" s="106" t="s">
        <v>570</v>
      </c>
      <c r="C143" s="275">
        <f>' Önkormányzat kiadásai'!C143+' Óvoda kiadásai'!C143</f>
        <v>0</v>
      </c>
      <c r="D143" s="275">
        <f>' Önkormányzat kiadásai'!D143+' Óvoda kiadásai'!D143</f>
        <v>0</v>
      </c>
      <c r="E143" s="275">
        <f>' Önkormányzat kiadásai'!E143+' Óvoda kiadásai'!E143</f>
        <v>0</v>
      </c>
    </row>
    <row r="144" spans="1:5" ht="25.5" hidden="1" x14ac:dyDescent="0.25">
      <c r="A144" s="105" t="s">
        <v>571</v>
      </c>
      <c r="B144" s="106" t="s">
        <v>572</v>
      </c>
      <c r="C144" s="275">
        <f>' Önkormányzat kiadásai'!C144+' Óvoda kiadásai'!C144</f>
        <v>0</v>
      </c>
      <c r="D144" s="275">
        <f>' Önkormányzat kiadásai'!D144+' Óvoda kiadásai'!D144</f>
        <v>0</v>
      </c>
      <c r="E144" s="275">
        <f>' Önkormányzat kiadásai'!E144+' Óvoda kiadásai'!E144</f>
        <v>0</v>
      </c>
    </row>
    <row r="145" spans="1:5" ht="25.5" hidden="1" x14ac:dyDescent="0.25">
      <c r="A145" s="105" t="s">
        <v>573</v>
      </c>
      <c r="B145" s="106" t="s">
        <v>574</v>
      </c>
      <c r="C145" s="275">
        <f>' Önkormányzat kiadásai'!C145+' Óvoda kiadásai'!C145</f>
        <v>0</v>
      </c>
      <c r="D145" s="275">
        <f>' Önkormányzat kiadásai'!D145+' Óvoda kiadásai'!D145</f>
        <v>0</v>
      </c>
      <c r="E145" s="275">
        <f>' Önkormányzat kiadásai'!E145+' Óvoda kiadásai'!E145</f>
        <v>0</v>
      </c>
    </row>
    <row r="146" spans="1:5" ht="25.5" hidden="1" x14ac:dyDescent="0.25">
      <c r="A146" s="105" t="s">
        <v>575</v>
      </c>
      <c r="B146" s="106" t="s">
        <v>576</v>
      </c>
      <c r="C146" s="275">
        <f>' Önkormányzat kiadásai'!C146+' Óvoda kiadásai'!C146</f>
        <v>0</v>
      </c>
      <c r="D146" s="275">
        <f>' Önkormányzat kiadásai'!D146+' Óvoda kiadásai'!D146</f>
        <v>0</v>
      </c>
      <c r="E146" s="275">
        <f>' Önkormányzat kiadásai'!E146+' Óvoda kiadásai'!E146</f>
        <v>0</v>
      </c>
    </row>
    <row r="147" spans="1:5" ht="38.25" hidden="1" x14ac:dyDescent="0.25">
      <c r="A147" s="105" t="s">
        <v>302</v>
      </c>
      <c r="B147" s="106" t="s">
        <v>577</v>
      </c>
      <c r="C147" s="275">
        <f>' Önkormányzat kiadásai'!C147+' Óvoda kiadásai'!C147</f>
        <v>0</v>
      </c>
      <c r="D147" s="275">
        <f>' Önkormányzat kiadásai'!D147+' Óvoda kiadásai'!D147</f>
        <v>0</v>
      </c>
      <c r="E147" s="275">
        <f>' Önkormányzat kiadásai'!E147+' Óvoda kiadásai'!E147</f>
        <v>0</v>
      </c>
    </row>
    <row r="148" spans="1:5" ht="25.5" hidden="1" x14ac:dyDescent="0.25">
      <c r="A148" s="105" t="s">
        <v>578</v>
      </c>
      <c r="B148" s="106" t="s">
        <v>579</v>
      </c>
      <c r="C148" s="275">
        <f>' Önkormányzat kiadásai'!C148+' Óvoda kiadásai'!C148</f>
        <v>0</v>
      </c>
      <c r="D148" s="275">
        <f>' Önkormányzat kiadásai'!D148+' Óvoda kiadásai'!D148</f>
        <v>0</v>
      </c>
      <c r="E148" s="275">
        <f>' Önkormányzat kiadásai'!E148+' Óvoda kiadásai'!E148</f>
        <v>0</v>
      </c>
    </row>
    <row r="149" spans="1:5" hidden="1" x14ac:dyDescent="0.25">
      <c r="A149" s="105" t="s">
        <v>207</v>
      </c>
      <c r="B149" s="106" t="s">
        <v>580</v>
      </c>
      <c r="C149" s="275">
        <f>' Önkormányzat kiadásai'!C149+' Óvoda kiadásai'!C149</f>
        <v>0</v>
      </c>
      <c r="D149" s="275">
        <f>' Önkormányzat kiadásai'!D149+' Óvoda kiadásai'!D149</f>
        <v>0</v>
      </c>
      <c r="E149" s="275">
        <f>' Önkormányzat kiadásai'!E149+' Óvoda kiadásai'!E149</f>
        <v>0</v>
      </c>
    </row>
    <row r="150" spans="1:5" ht="25.5" hidden="1" x14ac:dyDescent="0.25">
      <c r="A150" s="105" t="s">
        <v>581</v>
      </c>
      <c r="B150" s="106" t="s">
        <v>582</v>
      </c>
      <c r="C150" s="275">
        <f>' Önkormányzat kiadásai'!C150+' Óvoda kiadásai'!C150</f>
        <v>0</v>
      </c>
      <c r="D150" s="275">
        <f>' Önkormányzat kiadásai'!D150+' Óvoda kiadásai'!D150</f>
        <v>0</v>
      </c>
      <c r="E150" s="275">
        <f>' Önkormányzat kiadásai'!E150+' Óvoda kiadásai'!E150</f>
        <v>0</v>
      </c>
    </row>
    <row r="151" spans="1:5" ht="25.5" x14ac:dyDescent="0.25">
      <c r="A151" s="105" t="s">
        <v>583</v>
      </c>
      <c r="B151" s="106" t="s">
        <v>584</v>
      </c>
      <c r="C151" s="153">
        <f>' Önkormányzat kiadásai'!C151+' Óvoda kiadásai'!C151</f>
        <v>4000000</v>
      </c>
      <c r="D151" s="153">
        <f>' Önkormányzat kiadásai'!D151+' Óvoda kiadásai'!D151</f>
        <v>4000000</v>
      </c>
      <c r="E151" s="153">
        <f>' Önkormányzat kiadásai'!E151+' Óvoda kiadásai'!E151</f>
        <v>2270000</v>
      </c>
    </row>
    <row r="152" spans="1:5" hidden="1" x14ac:dyDescent="0.25">
      <c r="A152" s="105" t="s">
        <v>585</v>
      </c>
      <c r="B152" s="106" t="s">
        <v>586</v>
      </c>
      <c r="C152" s="153">
        <f>' Önkormányzat kiadásai'!C152+' Óvoda kiadásai'!C152</f>
        <v>0</v>
      </c>
      <c r="D152" s="153">
        <f>' Önkormányzat kiadásai'!D152+' Óvoda kiadásai'!D152</f>
        <v>0</v>
      </c>
      <c r="E152" s="153">
        <f>' Önkormányzat kiadásai'!E152+' Óvoda kiadásai'!E152</f>
        <v>0</v>
      </c>
    </row>
    <row r="153" spans="1:5" ht="25.5" hidden="1" x14ac:dyDescent="0.25">
      <c r="A153" s="105" t="s">
        <v>587</v>
      </c>
      <c r="B153" s="106" t="s">
        <v>588</v>
      </c>
      <c r="C153" s="153">
        <f>' Önkormányzat kiadásai'!C153+' Óvoda kiadásai'!C153</f>
        <v>0</v>
      </c>
      <c r="D153" s="153">
        <f>' Önkormányzat kiadásai'!D153+' Óvoda kiadásai'!D153</f>
        <v>0</v>
      </c>
      <c r="E153" s="153">
        <f>' Önkormányzat kiadásai'!E153+' Óvoda kiadásai'!E153</f>
        <v>0</v>
      </c>
    </row>
    <row r="154" spans="1:5" ht="25.5" hidden="1" x14ac:dyDescent="0.25">
      <c r="A154" s="105" t="s">
        <v>589</v>
      </c>
      <c r="B154" s="106" t="s">
        <v>590</v>
      </c>
      <c r="C154" s="153">
        <f>' Önkormányzat kiadásai'!C154+' Óvoda kiadásai'!C154</f>
        <v>0</v>
      </c>
      <c r="D154" s="153">
        <f>' Önkormányzat kiadásai'!D154+' Óvoda kiadásai'!D154</f>
        <v>0</v>
      </c>
      <c r="E154" s="153">
        <f>' Önkormányzat kiadásai'!E154+' Óvoda kiadásai'!E154</f>
        <v>0</v>
      </c>
    </row>
    <row r="155" spans="1:5" hidden="1" x14ac:dyDescent="0.25">
      <c r="A155" s="105" t="s">
        <v>591</v>
      </c>
      <c r="B155" s="106" t="s">
        <v>592</v>
      </c>
      <c r="C155" s="153">
        <f>' Önkormányzat kiadásai'!C155+' Óvoda kiadásai'!C155</f>
        <v>0</v>
      </c>
      <c r="D155" s="153">
        <f>' Önkormányzat kiadásai'!D155+' Óvoda kiadásai'!D155</f>
        <v>0</v>
      </c>
      <c r="E155" s="153">
        <f>' Önkormányzat kiadásai'!E155+' Óvoda kiadásai'!E155</f>
        <v>0</v>
      </c>
    </row>
    <row r="156" spans="1:5" hidden="1" x14ac:dyDescent="0.25">
      <c r="A156" s="105" t="s">
        <v>288</v>
      </c>
      <c r="B156" s="106" t="s">
        <v>593</v>
      </c>
      <c r="C156" s="153">
        <f>' Önkormányzat kiadásai'!C156+' Óvoda kiadásai'!C156</f>
        <v>0</v>
      </c>
      <c r="D156" s="153">
        <f>' Önkormányzat kiadásai'!D156+' Óvoda kiadásai'!D156</f>
        <v>0</v>
      </c>
      <c r="E156" s="153">
        <f>' Önkormányzat kiadásai'!E156+' Óvoda kiadásai'!E156</f>
        <v>0</v>
      </c>
    </row>
    <row r="157" spans="1:5" ht="38.25" hidden="1" x14ac:dyDescent="0.25">
      <c r="A157" s="105" t="s">
        <v>92</v>
      </c>
      <c r="B157" s="106" t="s">
        <v>594</v>
      </c>
      <c r="C157" s="153">
        <f>' Önkormányzat kiadásai'!C157+' Óvoda kiadásai'!C157</f>
        <v>0</v>
      </c>
      <c r="D157" s="153">
        <f>' Önkormányzat kiadásai'!D157+' Óvoda kiadásai'!D157</f>
        <v>0</v>
      </c>
      <c r="E157" s="153">
        <f>' Önkormányzat kiadásai'!E157+' Óvoda kiadásai'!E157</f>
        <v>0</v>
      </c>
    </row>
    <row r="158" spans="1:5" ht="25.5" hidden="1" x14ac:dyDescent="0.25">
      <c r="A158" s="105" t="s">
        <v>595</v>
      </c>
      <c r="B158" s="106" t="s">
        <v>596</v>
      </c>
      <c r="C158" s="153">
        <f>' Önkormányzat kiadásai'!C158+' Óvoda kiadásai'!C158</f>
        <v>0</v>
      </c>
      <c r="D158" s="153">
        <f>' Önkormányzat kiadásai'!D158+' Óvoda kiadásai'!D158</f>
        <v>0</v>
      </c>
      <c r="E158" s="153">
        <f>' Önkormányzat kiadásai'!E158+' Óvoda kiadásai'!E158</f>
        <v>0</v>
      </c>
    </row>
    <row r="159" spans="1:5" ht="38.25" hidden="1" x14ac:dyDescent="0.25">
      <c r="A159" s="105" t="s">
        <v>289</v>
      </c>
      <c r="B159" s="106" t="s">
        <v>597</v>
      </c>
      <c r="C159" s="153">
        <f>' Önkormányzat kiadásai'!C159+' Óvoda kiadásai'!C159</f>
        <v>0</v>
      </c>
      <c r="D159" s="153">
        <f>' Önkormányzat kiadásai'!D159+' Óvoda kiadásai'!D159</f>
        <v>0</v>
      </c>
      <c r="E159" s="153">
        <f>' Önkormányzat kiadásai'!E159+' Óvoda kiadásai'!E159</f>
        <v>0</v>
      </c>
    </row>
    <row r="160" spans="1:5" ht="25.5" hidden="1" x14ac:dyDescent="0.25">
      <c r="A160" s="105" t="s">
        <v>598</v>
      </c>
      <c r="B160" s="106" t="s">
        <v>599</v>
      </c>
      <c r="C160" s="153">
        <f>' Önkormányzat kiadásai'!C160+' Óvoda kiadásai'!C160</f>
        <v>0</v>
      </c>
      <c r="D160" s="153">
        <f>' Önkormányzat kiadásai'!D160+' Óvoda kiadásai'!D160</f>
        <v>0</v>
      </c>
      <c r="E160" s="153">
        <f>' Önkormányzat kiadásai'!E160+' Óvoda kiadásai'!E160</f>
        <v>0</v>
      </c>
    </row>
    <row r="161" spans="1:5" ht="38.25" hidden="1" x14ac:dyDescent="0.25">
      <c r="A161" s="105" t="s">
        <v>600</v>
      </c>
      <c r="B161" s="106" t="s">
        <v>601</v>
      </c>
      <c r="C161" s="153">
        <f>' Önkormányzat kiadásai'!C161+' Óvoda kiadásai'!C161</f>
        <v>0</v>
      </c>
      <c r="D161" s="153">
        <f>' Önkormányzat kiadásai'!D161+' Óvoda kiadásai'!D161</f>
        <v>0</v>
      </c>
      <c r="E161" s="153">
        <f>' Önkormányzat kiadásai'!E161+' Óvoda kiadásai'!E161</f>
        <v>0</v>
      </c>
    </row>
    <row r="162" spans="1:5" hidden="1" x14ac:dyDescent="0.25">
      <c r="A162" s="105" t="s">
        <v>303</v>
      </c>
      <c r="B162" s="106" t="s">
        <v>602</v>
      </c>
      <c r="C162" s="153">
        <f>' Önkormányzat kiadásai'!C162+' Óvoda kiadásai'!C162</f>
        <v>0</v>
      </c>
      <c r="D162" s="153">
        <f>' Önkormányzat kiadásai'!D162+' Óvoda kiadásai'!D162</f>
        <v>0</v>
      </c>
      <c r="E162" s="153">
        <f>' Önkormányzat kiadásai'!E162+' Óvoda kiadásai'!E162</f>
        <v>0</v>
      </c>
    </row>
    <row r="163" spans="1:5" ht="25.5" hidden="1" x14ac:dyDescent="0.25">
      <c r="A163" s="105" t="s">
        <v>49</v>
      </c>
      <c r="B163" s="106" t="s">
        <v>603</v>
      </c>
      <c r="C163" s="153">
        <f>' Önkormányzat kiadásai'!C163+' Óvoda kiadásai'!C163</f>
        <v>0</v>
      </c>
      <c r="D163" s="153">
        <f>' Önkormányzat kiadásai'!D163+' Óvoda kiadásai'!D163</f>
        <v>0</v>
      </c>
      <c r="E163" s="153">
        <f>' Önkormányzat kiadásai'!E163+' Óvoda kiadásai'!E163</f>
        <v>0</v>
      </c>
    </row>
    <row r="164" spans="1:5" hidden="1" x14ac:dyDescent="0.25">
      <c r="A164" s="105" t="s">
        <v>93</v>
      </c>
      <c r="B164" s="106" t="s">
        <v>604</v>
      </c>
      <c r="C164" s="153">
        <f>' Önkormányzat kiadásai'!C164+' Óvoda kiadásai'!C164</f>
        <v>0</v>
      </c>
      <c r="D164" s="153">
        <f>' Önkormányzat kiadásai'!D164+' Óvoda kiadásai'!D164</f>
        <v>0</v>
      </c>
      <c r="E164" s="153">
        <f>' Önkormányzat kiadásai'!E164+' Óvoda kiadásai'!E164</f>
        <v>0</v>
      </c>
    </row>
    <row r="165" spans="1:5" ht="25.5" hidden="1" x14ac:dyDescent="0.25">
      <c r="A165" s="105" t="s">
        <v>605</v>
      </c>
      <c r="B165" s="106" t="s">
        <v>606</v>
      </c>
      <c r="C165" s="153">
        <f>' Önkormányzat kiadásai'!C165+' Óvoda kiadásai'!C165</f>
        <v>0</v>
      </c>
      <c r="D165" s="153">
        <f>' Önkormányzat kiadásai'!D165+' Óvoda kiadásai'!D165</f>
        <v>0</v>
      </c>
      <c r="E165" s="153">
        <f>' Önkormányzat kiadásai'!E165+' Óvoda kiadásai'!E165</f>
        <v>0</v>
      </c>
    </row>
    <row r="166" spans="1:5" ht="25.5" hidden="1" x14ac:dyDescent="0.25">
      <c r="A166" s="105" t="s">
        <v>50</v>
      </c>
      <c r="B166" s="106" t="s">
        <v>607</v>
      </c>
      <c r="C166" s="153">
        <f>' Önkormányzat kiadásai'!C166+' Óvoda kiadásai'!C166</f>
        <v>0</v>
      </c>
      <c r="D166" s="153">
        <f>' Önkormányzat kiadásai'!D166+' Óvoda kiadásai'!D166</f>
        <v>0</v>
      </c>
      <c r="E166" s="153">
        <f>' Önkormányzat kiadásai'!E166+' Óvoda kiadásai'!E166</f>
        <v>0</v>
      </c>
    </row>
    <row r="167" spans="1:5" hidden="1" x14ac:dyDescent="0.25">
      <c r="A167" s="105" t="s">
        <v>304</v>
      </c>
      <c r="B167" s="106" t="s">
        <v>608</v>
      </c>
      <c r="C167" s="275">
        <f>' Önkormányzat kiadásai'!C167+' Óvoda kiadásai'!C167</f>
        <v>0</v>
      </c>
      <c r="D167" s="275">
        <f>' Önkormányzat kiadásai'!D167+' Óvoda kiadásai'!D167</f>
        <v>0</v>
      </c>
      <c r="E167" s="153">
        <f>' Önkormányzat kiadásai'!E167+' Óvoda kiadásai'!E167</f>
        <v>0</v>
      </c>
    </row>
    <row r="168" spans="1:5" ht="25.5" x14ac:dyDescent="0.25">
      <c r="A168" s="105" t="s">
        <v>609</v>
      </c>
      <c r="B168" s="106" t="s">
        <v>610</v>
      </c>
      <c r="C168" s="275">
        <f>' Önkormányzat kiadásai'!C168+' Óvoda kiadásai'!C168</f>
        <v>0</v>
      </c>
      <c r="D168" s="275">
        <f>' Önkormányzat kiadásai'!D168+' Óvoda kiadásai'!D168</f>
        <v>0</v>
      </c>
      <c r="E168" s="153">
        <f>' Önkormányzat kiadásai'!E168+' Óvoda kiadásai'!E168</f>
        <v>2270000</v>
      </c>
    </row>
    <row r="169" spans="1:5" ht="25.5" hidden="1" x14ac:dyDescent="0.25">
      <c r="A169" s="105" t="s">
        <v>611</v>
      </c>
      <c r="B169" s="106" t="s">
        <v>612</v>
      </c>
      <c r="C169" s="275">
        <f>' Önkormányzat kiadásai'!C169+' Óvoda kiadásai'!C169</f>
        <v>0</v>
      </c>
      <c r="D169" s="275">
        <f>' Önkormányzat kiadásai'!D169+' Óvoda kiadásai'!D169</f>
        <v>0</v>
      </c>
      <c r="E169" s="275">
        <f>' Önkormányzat kiadásai'!E169+' Óvoda kiadásai'!E169</f>
        <v>0</v>
      </c>
    </row>
    <row r="170" spans="1:5" ht="25.5" hidden="1" x14ac:dyDescent="0.25">
      <c r="A170" s="105" t="s">
        <v>290</v>
      </c>
      <c r="B170" s="106" t="s">
        <v>613</v>
      </c>
      <c r="C170" s="275">
        <f>' Önkormányzat kiadásai'!C170+' Óvoda kiadásai'!C170</f>
        <v>0</v>
      </c>
      <c r="D170" s="275">
        <f>' Önkormányzat kiadásai'!D170+' Óvoda kiadásai'!D170</f>
        <v>0</v>
      </c>
      <c r="E170" s="275">
        <f>' Önkormányzat kiadásai'!E170+' Óvoda kiadásai'!E170</f>
        <v>0</v>
      </c>
    </row>
    <row r="171" spans="1:5" hidden="1" x14ac:dyDescent="0.25">
      <c r="A171" s="105" t="s">
        <v>614</v>
      </c>
      <c r="B171" s="106" t="s">
        <v>615</v>
      </c>
      <c r="C171" s="275">
        <f>' Önkormányzat kiadásai'!C171+' Óvoda kiadásai'!C171</f>
        <v>0</v>
      </c>
      <c r="D171" s="275">
        <f>' Önkormányzat kiadásai'!D171+' Óvoda kiadásai'!D171</f>
        <v>0</v>
      </c>
      <c r="E171" s="275">
        <f>' Önkormányzat kiadásai'!E171+' Óvoda kiadásai'!E171</f>
        <v>0</v>
      </c>
    </row>
    <row r="172" spans="1:5" ht="25.5" hidden="1" x14ac:dyDescent="0.25">
      <c r="A172" s="105" t="s">
        <v>616</v>
      </c>
      <c r="B172" s="106" t="s">
        <v>617</v>
      </c>
      <c r="C172" s="275">
        <f>' Önkormányzat kiadásai'!C172+' Óvoda kiadásai'!C172</f>
        <v>0</v>
      </c>
      <c r="D172" s="275">
        <f>' Önkormányzat kiadásai'!D172+' Óvoda kiadásai'!D172</f>
        <v>0</v>
      </c>
      <c r="E172" s="275">
        <f>' Önkormányzat kiadásai'!E172+' Óvoda kiadásai'!E172</f>
        <v>0</v>
      </c>
    </row>
    <row r="173" spans="1:5" ht="38.25" x14ac:dyDescent="0.25">
      <c r="A173" s="105" t="s">
        <v>305</v>
      </c>
      <c r="B173" s="106" t="s">
        <v>618</v>
      </c>
      <c r="C173" s="153">
        <f>' Önkormányzat kiadásai'!C173+' Óvoda kiadásai'!C173</f>
        <v>4000000</v>
      </c>
      <c r="D173" s="153">
        <f>' Önkormányzat kiadásai'!D173+' Óvoda kiadásai'!D173</f>
        <v>4000000</v>
      </c>
      <c r="E173" s="153">
        <f>' Önkormányzat kiadásai'!E173+' Óvoda kiadásai'!E173</f>
        <v>2270000</v>
      </c>
    </row>
    <row r="174" spans="1:5" ht="38.25" hidden="1" x14ac:dyDescent="0.25">
      <c r="A174" s="105" t="s">
        <v>619</v>
      </c>
      <c r="B174" s="106" t="s">
        <v>620</v>
      </c>
      <c r="C174" s="275">
        <f>' Önkormányzat kiadásai'!C174+' Óvoda kiadásai'!C174</f>
        <v>0</v>
      </c>
      <c r="D174" s="275">
        <f>' Önkormányzat kiadásai'!D174+' Óvoda kiadásai'!D174</f>
        <v>0</v>
      </c>
      <c r="E174" s="275">
        <f>' Önkormányzat kiadásai'!E174+' Óvoda kiadásai'!E174</f>
        <v>0</v>
      </c>
    </row>
    <row r="175" spans="1:5" ht="25.5" x14ac:dyDescent="0.25">
      <c r="A175" s="160" t="s">
        <v>323</v>
      </c>
      <c r="B175" s="161" t="s">
        <v>324</v>
      </c>
      <c r="C175" s="275">
        <f>' Önkormányzat kiadásai'!C175+' Óvoda kiadásai'!C175</f>
        <v>4000000</v>
      </c>
      <c r="D175" s="275">
        <f>' Önkormányzat kiadásai'!D175+' Óvoda kiadásai'!D175</f>
        <v>4000000</v>
      </c>
      <c r="E175" s="275">
        <f>' Önkormányzat kiadásai'!E175+' Óvoda kiadásai'!E175</f>
        <v>2270000</v>
      </c>
    </row>
    <row r="176" spans="1:5" hidden="1" x14ac:dyDescent="0.25">
      <c r="A176" s="105" t="s">
        <v>621</v>
      </c>
      <c r="B176" s="106" t="s">
        <v>622</v>
      </c>
      <c r="C176" s="153">
        <f>' Önkormányzat kiadásai'!C176+' Óvoda kiadásai'!C176</f>
        <v>0</v>
      </c>
      <c r="D176" s="275">
        <f>' Önkormányzat kiadásai'!D176+' Óvoda kiadásai'!D176</f>
        <v>0</v>
      </c>
      <c r="E176" s="153">
        <f>' Önkormányzat kiadásai'!E176+' Óvoda kiadásai'!E176</f>
        <v>0</v>
      </c>
    </row>
    <row r="177" spans="1:5" x14ac:dyDescent="0.25">
      <c r="A177" s="105" t="s">
        <v>623</v>
      </c>
      <c r="B177" s="106" t="s">
        <v>624</v>
      </c>
      <c r="C177" s="153">
        <f>' Önkormányzat kiadásai'!C177+' Óvoda kiadásai'!C177</f>
        <v>0</v>
      </c>
      <c r="D177" s="275">
        <f>' Önkormányzat kiadásai'!D177+' Óvoda kiadásai'!D177</f>
        <v>0</v>
      </c>
      <c r="E177" s="275"/>
    </row>
    <row r="178" spans="1:5" x14ac:dyDescent="0.25">
      <c r="A178" s="105" t="s">
        <v>625</v>
      </c>
      <c r="B178" s="106" t="s">
        <v>626</v>
      </c>
      <c r="C178" s="275">
        <f>' Önkormányzat kiadásai'!C178+' Óvoda kiadásai'!C178</f>
        <v>0</v>
      </c>
      <c r="D178" s="275">
        <f>' Önkormányzat kiadásai'!D178+' Óvoda kiadásai'!D178</f>
        <v>1611950</v>
      </c>
      <c r="E178" s="275">
        <f>' Önkormányzat kiadásai'!E178+' Óvoda kiadásai'!E178</f>
        <v>1611288</v>
      </c>
    </row>
    <row r="179" spans="1:5" ht="38.25" hidden="1" x14ac:dyDescent="0.25">
      <c r="A179" s="105" t="s">
        <v>627</v>
      </c>
      <c r="B179" s="106" t="s">
        <v>628</v>
      </c>
      <c r="C179" s="153">
        <f>' Önkormányzat kiadásai'!C180+' Óvoda kiadásai'!C180</f>
        <v>0</v>
      </c>
      <c r="D179" s="275">
        <f>' Önkormányzat kiadásai'!D179+' Óvoda kiadásai'!D179</f>
        <v>0</v>
      </c>
      <c r="E179" s="153">
        <f>' Önkormányzat kiadásai'!E180+' Óvoda kiadásai'!E181</f>
        <v>0</v>
      </c>
    </row>
    <row r="180" spans="1:5" ht="38.25" hidden="1" x14ac:dyDescent="0.25">
      <c r="A180" s="105" t="s">
        <v>629</v>
      </c>
      <c r="B180" s="106" t="s">
        <v>630</v>
      </c>
      <c r="C180" s="153">
        <f>' Önkormányzat kiadásai'!C180+' Óvoda kiadásai'!C180</f>
        <v>0</v>
      </c>
      <c r="D180" s="275">
        <f>' Önkormányzat kiadásai'!D180+' Óvoda kiadásai'!D180</f>
        <v>0</v>
      </c>
      <c r="E180" s="153">
        <f>' Önkormányzat kiadásai'!E181+' Óvoda kiadásai'!E182</f>
        <v>0</v>
      </c>
    </row>
    <row r="181" spans="1:5" hidden="1" x14ac:dyDescent="0.25">
      <c r="A181" s="105" t="s">
        <v>631</v>
      </c>
      <c r="B181" s="106" t="s">
        <v>632</v>
      </c>
      <c r="C181" s="153">
        <f>' Önkormányzat kiadásai'!C181+' Óvoda kiadásai'!C181</f>
        <v>0</v>
      </c>
      <c r="D181" s="275">
        <f>' Önkormányzat kiadásai'!D181+' Óvoda kiadásai'!D181</f>
        <v>0</v>
      </c>
      <c r="E181" s="153">
        <f>' Önkormányzat kiadásai'!E182+' Óvoda kiadásai'!E183</f>
        <v>0</v>
      </c>
    </row>
    <row r="182" spans="1:5" hidden="1" x14ac:dyDescent="0.25">
      <c r="A182" s="105" t="s">
        <v>633</v>
      </c>
      <c r="B182" s="106" t="s">
        <v>634</v>
      </c>
      <c r="C182" s="153">
        <f>' Önkormányzat kiadásai'!C182+' Óvoda kiadásai'!C182</f>
        <v>0</v>
      </c>
      <c r="D182" s="275">
        <f>' Önkormányzat kiadásai'!D182+' Óvoda kiadásai'!D182</f>
        <v>0</v>
      </c>
      <c r="E182" s="153">
        <f>' Önkormányzat kiadásai'!E183+' Óvoda kiadásai'!E184</f>
        <v>0</v>
      </c>
    </row>
    <row r="183" spans="1:5" ht="38.25" hidden="1" x14ac:dyDescent="0.25">
      <c r="A183" s="105" t="s">
        <v>635</v>
      </c>
      <c r="B183" s="106" t="s">
        <v>636</v>
      </c>
      <c r="C183" s="153">
        <f>' Önkormányzat kiadásai'!C183+' Óvoda kiadásai'!C183</f>
        <v>0</v>
      </c>
      <c r="D183" s="275">
        <f>' Önkormányzat kiadásai'!D183+' Óvoda kiadásai'!D183</f>
        <v>0</v>
      </c>
      <c r="E183" s="153">
        <f>' Önkormányzat kiadásai'!E184+' Óvoda kiadásai'!E185</f>
        <v>0</v>
      </c>
    </row>
    <row r="184" spans="1:5" ht="25.5" hidden="1" x14ac:dyDescent="0.25">
      <c r="A184" s="105" t="s">
        <v>637</v>
      </c>
      <c r="B184" s="106" t="s">
        <v>638</v>
      </c>
      <c r="C184" s="153">
        <f>' Önkormányzat kiadásai'!C184+' Óvoda kiadásai'!C184</f>
        <v>0</v>
      </c>
      <c r="D184" s="275">
        <f>' Önkormányzat kiadásai'!D184+' Óvoda kiadásai'!D184</f>
        <v>0</v>
      </c>
      <c r="E184" s="153">
        <f>' Önkormányzat kiadásai'!E185+' Óvoda kiadásai'!E186</f>
        <v>0</v>
      </c>
    </row>
    <row r="185" spans="1:5" ht="25.5" hidden="1" x14ac:dyDescent="0.25">
      <c r="A185" s="105" t="s">
        <v>639</v>
      </c>
      <c r="B185" s="106" t="s">
        <v>640</v>
      </c>
      <c r="C185" s="153">
        <f>' Önkormányzat kiadásai'!C185+' Óvoda kiadásai'!C185</f>
        <v>0</v>
      </c>
      <c r="D185" s="275">
        <f>' Önkormányzat kiadásai'!D185+' Óvoda kiadásai'!D185</f>
        <v>0</v>
      </c>
      <c r="E185" s="153">
        <f>' Önkormányzat kiadásai'!E186+' Óvoda kiadásai'!E187</f>
        <v>0</v>
      </c>
    </row>
    <row r="186" spans="1:5" hidden="1" x14ac:dyDescent="0.25">
      <c r="A186" s="105" t="s">
        <v>641</v>
      </c>
      <c r="B186" s="106" t="s">
        <v>642</v>
      </c>
      <c r="C186" s="153">
        <f>' Önkormányzat kiadásai'!C186+' Óvoda kiadásai'!C186</f>
        <v>0</v>
      </c>
      <c r="D186" s="275">
        <f>' Önkormányzat kiadásai'!D186+' Óvoda kiadásai'!D186</f>
        <v>0</v>
      </c>
      <c r="E186" s="153">
        <f>' Önkormányzat kiadásai'!E187+' Óvoda kiadásai'!E188</f>
        <v>0</v>
      </c>
    </row>
    <row r="187" spans="1:5" ht="25.5" hidden="1" x14ac:dyDescent="0.25">
      <c r="A187" s="105" t="s">
        <v>643</v>
      </c>
      <c r="B187" s="106" t="s">
        <v>644</v>
      </c>
      <c r="C187" s="153">
        <f>' Önkormányzat kiadásai'!C187+' Óvoda kiadásai'!C187</f>
        <v>0</v>
      </c>
      <c r="D187" s="275">
        <f>' Önkormányzat kiadásai'!D187+' Óvoda kiadásai'!D187</f>
        <v>0</v>
      </c>
      <c r="E187" s="153">
        <f>' Önkormányzat kiadásai'!E188+' Óvoda kiadásai'!E189</f>
        <v>0</v>
      </c>
    </row>
    <row r="188" spans="1:5" hidden="1" x14ac:dyDescent="0.25">
      <c r="A188" s="105" t="s">
        <v>645</v>
      </c>
      <c r="B188" s="106" t="s">
        <v>646</v>
      </c>
      <c r="C188" s="153">
        <f>' Önkormányzat kiadásai'!C188+' Óvoda kiadásai'!C188</f>
        <v>0</v>
      </c>
      <c r="D188" s="275">
        <f>' Önkormányzat kiadásai'!D188+' Óvoda kiadásai'!D188</f>
        <v>0</v>
      </c>
      <c r="E188" s="153">
        <f>' Önkormányzat kiadásai'!E189+' Óvoda kiadásai'!E190</f>
        <v>0</v>
      </c>
    </row>
    <row r="189" spans="1:5" ht="25.5" hidden="1" x14ac:dyDescent="0.25">
      <c r="A189" s="105" t="s">
        <v>647</v>
      </c>
      <c r="B189" s="106" t="s">
        <v>648</v>
      </c>
      <c r="C189" s="153">
        <f>' Önkormányzat kiadásai'!C189+' Óvoda kiadásai'!C189</f>
        <v>0</v>
      </c>
      <c r="D189" s="275">
        <f>' Önkormányzat kiadásai'!D189+' Óvoda kiadásai'!D189</f>
        <v>0</v>
      </c>
      <c r="E189" s="153">
        <f>' Önkormányzat kiadásai'!E190+' Óvoda kiadásai'!E191</f>
        <v>0</v>
      </c>
    </row>
    <row r="190" spans="1:5" ht="25.5" hidden="1" x14ac:dyDescent="0.25">
      <c r="A190" s="105" t="s">
        <v>291</v>
      </c>
      <c r="B190" s="106" t="s">
        <v>649</v>
      </c>
      <c r="C190" s="153">
        <f>' Önkormányzat kiadásai'!C190+' Óvoda kiadásai'!C190</f>
        <v>0</v>
      </c>
      <c r="D190" s="275">
        <f>' Önkormányzat kiadásai'!D190+' Óvoda kiadásai'!D190</f>
        <v>0</v>
      </c>
      <c r="E190" s="153">
        <f>' Önkormányzat kiadásai'!E191+' Óvoda kiadásai'!E192</f>
        <v>0</v>
      </c>
    </row>
    <row r="191" spans="1:5" ht="38.25" hidden="1" x14ac:dyDescent="0.25">
      <c r="A191" s="105" t="s">
        <v>650</v>
      </c>
      <c r="B191" s="106" t="s">
        <v>651</v>
      </c>
      <c r="C191" s="153">
        <f>' Önkormányzat kiadásai'!C191+' Óvoda kiadásai'!C191</f>
        <v>0</v>
      </c>
      <c r="D191" s="275">
        <f>' Önkormányzat kiadásai'!D191+' Óvoda kiadásai'!D191</f>
        <v>0</v>
      </c>
      <c r="E191" s="153">
        <f>' Önkormányzat kiadásai'!E192+' Óvoda kiadásai'!E193</f>
        <v>0</v>
      </c>
    </row>
    <row r="192" spans="1:5" hidden="1" x14ac:dyDescent="0.25">
      <c r="A192" s="105" t="s">
        <v>94</v>
      </c>
      <c r="B192" s="106" t="s">
        <v>652</v>
      </c>
      <c r="C192" s="153">
        <f>' Önkormányzat kiadásai'!C192+' Óvoda kiadásai'!C192</f>
        <v>0</v>
      </c>
      <c r="D192" s="275">
        <f>' Önkormányzat kiadásai'!D192+' Óvoda kiadásai'!D192</f>
        <v>0</v>
      </c>
      <c r="E192" s="153">
        <f>' Önkormányzat kiadásai'!E193+' Óvoda kiadásai'!E194</f>
        <v>0</v>
      </c>
    </row>
    <row r="193" spans="1:5" hidden="1" x14ac:dyDescent="0.25">
      <c r="A193" s="105" t="s">
        <v>653</v>
      </c>
      <c r="B193" s="106" t="s">
        <v>654</v>
      </c>
      <c r="C193" s="153">
        <f>' Önkormányzat kiadásai'!C193+' Óvoda kiadásai'!C193</f>
        <v>0</v>
      </c>
      <c r="D193" s="275">
        <f>' Önkormányzat kiadásai'!D193+' Óvoda kiadásai'!D193</f>
        <v>0</v>
      </c>
      <c r="E193" s="153">
        <f>' Önkormányzat kiadásai'!E194+' Óvoda kiadásai'!E195</f>
        <v>0</v>
      </c>
    </row>
    <row r="194" spans="1:5" ht="38.25" hidden="1" x14ac:dyDescent="0.25">
      <c r="A194" s="105" t="s">
        <v>655</v>
      </c>
      <c r="B194" s="106" t="s">
        <v>656</v>
      </c>
      <c r="C194" s="153">
        <f>' Önkormányzat kiadásai'!C194+' Óvoda kiadásai'!C194</f>
        <v>0</v>
      </c>
      <c r="D194" s="275">
        <f>' Önkormányzat kiadásai'!D194+' Óvoda kiadásai'!D194</f>
        <v>0</v>
      </c>
      <c r="E194" s="153">
        <f>' Önkormányzat kiadásai'!E195+' Óvoda kiadásai'!E196</f>
        <v>0</v>
      </c>
    </row>
    <row r="195" spans="1:5" ht="25.5" hidden="1" x14ac:dyDescent="0.25">
      <c r="A195" s="105" t="s">
        <v>292</v>
      </c>
      <c r="B195" s="106" t="s">
        <v>657</v>
      </c>
      <c r="C195" s="153">
        <f>' Önkormányzat kiadásai'!C195+' Óvoda kiadásai'!C195</f>
        <v>0</v>
      </c>
      <c r="D195" s="275">
        <f>' Önkormányzat kiadásai'!D195+' Óvoda kiadásai'!D195</f>
        <v>0</v>
      </c>
      <c r="E195" s="153">
        <f>' Önkormányzat kiadásai'!E196+' Óvoda kiadásai'!E197</f>
        <v>0</v>
      </c>
    </row>
    <row r="196" spans="1:5" ht="25.5" hidden="1" x14ac:dyDescent="0.25">
      <c r="A196" s="105" t="s">
        <v>658</v>
      </c>
      <c r="B196" s="106" t="s">
        <v>659</v>
      </c>
      <c r="C196" s="153">
        <f>' Önkormányzat kiadásai'!C196+' Óvoda kiadásai'!C196</f>
        <v>0</v>
      </c>
      <c r="D196" s="275">
        <f>' Önkormányzat kiadásai'!D196+' Óvoda kiadásai'!D196</f>
        <v>0</v>
      </c>
      <c r="E196" s="153">
        <f>' Önkormányzat kiadásai'!E197+' Óvoda kiadásai'!E198</f>
        <v>0</v>
      </c>
    </row>
    <row r="197" spans="1:5" hidden="1" x14ac:dyDescent="0.25">
      <c r="A197" s="105" t="s">
        <v>95</v>
      </c>
      <c r="B197" s="106" t="s">
        <v>660</v>
      </c>
      <c r="C197" s="153">
        <f>' Önkormányzat kiadásai'!C197+' Óvoda kiadásai'!C197</f>
        <v>0</v>
      </c>
      <c r="D197" s="275">
        <f>' Önkormányzat kiadásai'!D197+' Óvoda kiadásai'!D197</f>
        <v>0</v>
      </c>
      <c r="E197" s="153">
        <f>' Önkormányzat kiadásai'!E198+' Óvoda kiadásai'!E199</f>
        <v>0</v>
      </c>
    </row>
    <row r="198" spans="1:5" ht="25.5" hidden="1" x14ac:dyDescent="0.25">
      <c r="A198" s="105" t="s">
        <v>661</v>
      </c>
      <c r="B198" s="106" t="s">
        <v>662</v>
      </c>
      <c r="C198" s="153">
        <f>' Önkormányzat kiadásai'!C198+' Óvoda kiadásai'!C198</f>
        <v>0</v>
      </c>
      <c r="D198" s="275">
        <f>' Önkormányzat kiadásai'!D198+' Óvoda kiadásai'!D198</f>
        <v>0</v>
      </c>
      <c r="E198" s="153">
        <f>' Önkormányzat kiadásai'!E199+' Óvoda kiadásai'!E200</f>
        <v>0</v>
      </c>
    </row>
    <row r="199" spans="1:5" hidden="1" x14ac:dyDescent="0.25">
      <c r="A199" s="105" t="s">
        <v>663</v>
      </c>
      <c r="B199" s="106" t="s">
        <v>664</v>
      </c>
      <c r="C199" s="153">
        <f>' Önkormányzat kiadásai'!C199+' Óvoda kiadásai'!C199</f>
        <v>0</v>
      </c>
      <c r="D199" s="275">
        <f>' Önkormányzat kiadásai'!D199+' Óvoda kiadásai'!D199</f>
        <v>0</v>
      </c>
      <c r="E199" s="153">
        <f>' Önkormányzat kiadásai'!E200+' Óvoda kiadásai'!E201</f>
        <v>0</v>
      </c>
    </row>
    <row r="200" spans="1:5" ht="25.5" hidden="1" x14ac:dyDescent="0.25">
      <c r="A200" s="105" t="s">
        <v>209</v>
      </c>
      <c r="B200" s="106" t="s">
        <v>665</v>
      </c>
      <c r="C200" s="153">
        <f>' Önkormányzat kiadásai'!C200+' Óvoda kiadásai'!C200</f>
        <v>0</v>
      </c>
      <c r="D200" s="275">
        <f>' Önkormányzat kiadásai'!D200+' Óvoda kiadásai'!D200</f>
        <v>0</v>
      </c>
      <c r="E200" s="275">
        <f>' Önkormányzat kiadásai'!E201+' Óvoda kiadásai'!E202</f>
        <v>0</v>
      </c>
    </row>
    <row r="201" spans="1:5" ht="25.5" x14ac:dyDescent="0.25">
      <c r="A201" s="105" t="s">
        <v>666</v>
      </c>
      <c r="B201" s="106" t="s">
        <v>667</v>
      </c>
      <c r="C201" s="275">
        <f>' Önkormányzat kiadásai'!C201+' Óvoda kiadásai'!C201</f>
        <v>0</v>
      </c>
      <c r="D201" s="275">
        <f>' Önkormányzat kiadásai'!D201+' Óvoda kiadásai'!D201</f>
        <v>0</v>
      </c>
      <c r="E201" s="275"/>
    </row>
    <row r="202" spans="1:5" ht="25.5" x14ac:dyDescent="0.25">
      <c r="A202" s="105" t="s">
        <v>293</v>
      </c>
      <c r="B202" s="106" t="s">
        <v>668</v>
      </c>
      <c r="C202" s="153">
        <f>' Önkormányzat kiadásai'!C203+' Óvoda kiadásai'!C203</f>
        <v>0</v>
      </c>
      <c r="D202" s="275">
        <f>' Önkormányzat kiadásai'!D202+' Óvoda kiadásai'!D202</f>
        <v>10920000</v>
      </c>
      <c r="E202" s="275">
        <f>' Önkormányzat kiadásai'!E202+' Óvoda kiadásai'!E202</f>
        <v>10709618</v>
      </c>
    </row>
    <row r="203" spans="1:5" hidden="1" x14ac:dyDescent="0.25">
      <c r="A203" s="105" t="s">
        <v>669</v>
      </c>
      <c r="B203" s="106" t="s">
        <v>670</v>
      </c>
      <c r="C203" s="153">
        <f>' Önkormányzat kiadásai'!C204+' Óvoda kiadásai'!C204</f>
        <v>0</v>
      </c>
      <c r="D203" s="153">
        <f>' Önkormányzat kiadásai'!D204+' Óvoda kiadásai'!D204</f>
        <v>0</v>
      </c>
      <c r="E203" s="153">
        <f>' Önkormányzat kiadásai'!E204+' Óvoda kiadásai'!E205</f>
        <v>0</v>
      </c>
    </row>
    <row r="204" spans="1:5" hidden="1" x14ac:dyDescent="0.25">
      <c r="A204" s="105" t="s">
        <v>306</v>
      </c>
      <c r="B204" s="106" t="s">
        <v>671</v>
      </c>
      <c r="C204" s="153">
        <f>' Önkormányzat kiadásai'!C205+' Óvoda kiadásai'!C205</f>
        <v>0</v>
      </c>
      <c r="D204" s="153">
        <f>' Önkormányzat kiadásai'!D205+' Óvoda kiadásai'!D205</f>
        <v>0</v>
      </c>
      <c r="E204" s="153">
        <f>' Önkormányzat kiadásai'!E205+' Óvoda kiadásai'!E206</f>
        <v>0</v>
      </c>
    </row>
    <row r="205" spans="1:5" ht="38.25" hidden="1" x14ac:dyDescent="0.25">
      <c r="A205" s="105" t="s">
        <v>672</v>
      </c>
      <c r="B205" s="106" t="s">
        <v>673</v>
      </c>
      <c r="C205" s="153">
        <f>' Önkormányzat kiadásai'!C206+' Óvoda kiadásai'!C206</f>
        <v>0</v>
      </c>
      <c r="D205" s="153">
        <f>' Önkormányzat kiadásai'!D206+' Óvoda kiadásai'!D206</f>
        <v>0</v>
      </c>
      <c r="E205" s="153">
        <f>' Önkormányzat kiadásai'!E206+' Óvoda kiadásai'!E207</f>
        <v>0</v>
      </c>
    </row>
    <row r="206" spans="1:5" ht="25.5" hidden="1" x14ac:dyDescent="0.25">
      <c r="A206" s="105" t="s">
        <v>211</v>
      </c>
      <c r="B206" s="106" t="s">
        <v>674</v>
      </c>
      <c r="C206" s="153">
        <f>' Önkormányzat kiadásai'!C207+' Óvoda kiadásai'!C207</f>
        <v>0</v>
      </c>
      <c r="D206" s="153">
        <f>' Önkormányzat kiadásai'!D207+' Óvoda kiadásai'!D207</f>
        <v>0</v>
      </c>
      <c r="E206" s="153">
        <f>' Önkormányzat kiadásai'!E207+' Óvoda kiadásai'!E208</f>
        <v>0</v>
      </c>
    </row>
    <row r="207" spans="1:5" ht="25.5" hidden="1" x14ac:dyDescent="0.25">
      <c r="A207" s="105" t="s">
        <v>213</v>
      </c>
      <c r="B207" s="106" t="s">
        <v>675</v>
      </c>
      <c r="C207" s="153">
        <f>' Önkormányzat kiadásai'!C208+' Óvoda kiadásai'!C208</f>
        <v>0</v>
      </c>
      <c r="D207" s="153">
        <f>' Önkormányzat kiadásai'!D208+' Óvoda kiadásai'!D208</f>
        <v>0</v>
      </c>
      <c r="E207" s="153">
        <f>' Önkormányzat kiadásai'!E208+' Óvoda kiadásai'!E209</f>
        <v>0</v>
      </c>
    </row>
    <row r="208" spans="1:5" hidden="1" x14ac:dyDescent="0.25">
      <c r="A208" s="105" t="s">
        <v>676</v>
      </c>
      <c r="B208" s="106" t="s">
        <v>677</v>
      </c>
      <c r="C208" s="153">
        <f>' Önkormányzat kiadásai'!C208+' Óvoda kiadásai'!C208</f>
        <v>0</v>
      </c>
      <c r="D208" s="153">
        <v>0</v>
      </c>
      <c r="E208" s="153">
        <v>0</v>
      </c>
    </row>
    <row r="209" spans="1:5" ht="25.5" x14ac:dyDescent="0.25">
      <c r="A209" s="105" t="s">
        <v>678</v>
      </c>
      <c r="B209" s="106" t="s">
        <v>679</v>
      </c>
      <c r="C209" s="153">
        <f>' Önkormányzat kiadásai'!C209+' Óvoda kiadásai'!C209</f>
        <v>9420000</v>
      </c>
      <c r="D209" s="153">
        <f>' Önkormányzat kiadásai'!D209+' Óvoda kiadásai'!D209</f>
        <v>10920000</v>
      </c>
      <c r="E209" s="153">
        <f>' Önkormányzat kiadásai'!E209+' Óvoda kiadásai'!E209</f>
        <v>10709618</v>
      </c>
    </row>
    <row r="210" spans="1:5" hidden="1" x14ac:dyDescent="0.25">
      <c r="A210" s="105" t="s">
        <v>680</v>
      </c>
      <c r="B210" s="106" t="s">
        <v>681</v>
      </c>
      <c r="C210" s="153">
        <f>' Önkormányzat kiadásai'!C210+' Óvoda kiadásai'!C210</f>
        <v>0</v>
      </c>
      <c r="D210" s="153">
        <f>' Önkormányzat kiadásai'!D210+' Óvoda kiadásai'!D210</f>
        <v>0</v>
      </c>
      <c r="E210" s="153">
        <f>' Önkormányzat kiadásai'!E210+' Óvoda kiadásai'!E210</f>
        <v>0</v>
      </c>
    </row>
    <row r="211" spans="1:5" ht="25.5" hidden="1" x14ac:dyDescent="0.25">
      <c r="A211" s="105" t="s">
        <v>682</v>
      </c>
      <c r="B211" s="106" t="s">
        <v>683</v>
      </c>
      <c r="C211" s="153">
        <f>' Önkormányzat kiadásai'!C211+' Óvoda kiadásai'!C211</f>
        <v>0</v>
      </c>
      <c r="D211" s="153">
        <f>' Önkormányzat kiadásai'!D211+' Óvoda kiadásai'!D211</f>
        <v>0</v>
      </c>
      <c r="E211" s="153">
        <f>' Önkormányzat kiadásai'!E211+' Óvoda kiadásai'!E211</f>
        <v>0</v>
      </c>
    </row>
    <row r="212" spans="1:5" ht="25.5" hidden="1" x14ac:dyDescent="0.25">
      <c r="A212" s="105" t="s">
        <v>294</v>
      </c>
      <c r="B212" s="106" t="s">
        <v>684</v>
      </c>
      <c r="C212" s="153">
        <f>' Önkormányzat kiadásai'!C212+' Óvoda kiadásai'!C212</f>
        <v>0</v>
      </c>
      <c r="D212" s="153">
        <f>' Önkormányzat kiadásai'!D212+' Óvoda kiadásai'!D212</f>
        <v>0</v>
      </c>
      <c r="E212" s="153">
        <f>' Önkormányzat kiadásai'!E212+' Óvoda kiadásai'!E212</f>
        <v>0</v>
      </c>
    </row>
    <row r="213" spans="1:5" ht="38.25" hidden="1" x14ac:dyDescent="0.25">
      <c r="A213" s="105" t="s">
        <v>295</v>
      </c>
      <c r="B213" s="106" t="s">
        <v>685</v>
      </c>
      <c r="C213" s="153">
        <f>' Önkormányzat kiadásai'!C213+' Óvoda kiadásai'!C213</f>
        <v>0</v>
      </c>
      <c r="D213" s="153">
        <f>' Önkormányzat kiadásai'!D213+' Óvoda kiadásai'!D213</f>
        <v>0</v>
      </c>
      <c r="E213" s="153">
        <f>' Önkormányzat kiadásai'!E213+' Óvoda kiadásai'!E213</f>
        <v>0</v>
      </c>
    </row>
    <row r="214" spans="1:5" ht="38.25" hidden="1" x14ac:dyDescent="0.25">
      <c r="A214" s="105" t="s">
        <v>686</v>
      </c>
      <c r="B214" s="106" t="s">
        <v>687</v>
      </c>
      <c r="C214" s="153">
        <f>' Önkormányzat kiadásai'!C214+' Óvoda kiadásai'!C214</f>
        <v>0</v>
      </c>
      <c r="D214" s="153">
        <f>' Önkormányzat kiadásai'!D214+' Óvoda kiadásai'!D214</f>
        <v>0</v>
      </c>
      <c r="E214" s="153">
        <f>' Önkormányzat kiadásai'!E214+' Óvoda kiadásai'!E214</f>
        <v>0</v>
      </c>
    </row>
    <row r="215" spans="1:5" ht="38.25" hidden="1" x14ac:dyDescent="0.25">
      <c r="A215" s="105" t="s">
        <v>688</v>
      </c>
      <c r="B215" s="106" t="s">
        <v>689</v>
      </c>
      <c r="C215" s="153">
        <f>' Önkormányzat kiadásai'!C215+' Óvoda kiadásai'!C215</f>
        <v>0</v>
      </c>
      <c r="D215" s="153">
        <f>' Önkormányzat kiadásai'!D215+' Óvoda kiadásai'!D215</f>
        <v>0</v>
      </c>
      <c r="E215" s="153">
        <f>' Önkormányzat kiadásai'!E215+' Óvoda kiadásai'!E215</f>
        <v>0</v>
      </c>
    </row>
    <row r="216" spans="1:5" hidden="1" x14ac:dyDescent="0.25">
      <c r="A216" s="105" t="s">
        <v>96</v>
      </c>
      <c r="B216" s="106" t="s">
        <v>690</v>
      </c>
      <c r="C216" s="153">
        <f>' Önkormányzat kiadásai'!C216+' Óvoda kiadásai'!C216</f>
        <v>0</v>
      </c>
      <c r="D216" s="153">
        <f>' Önkormányzat kiadásai'!D216+' Óvoda kiadásai'!D216</f>
        <v>0</v>
      </c>
      <c r="E216" s="153">
        <f>' Önkormányzat kiadásai'!E216+' Óvoda kiadásai'!E216</f>
        <v>0</v>
      </c>
    </row>
    <row r="217" spans="1:5" hidden="1" x14ac:dyDescent="0.25">
      <c r="A217" s="105" t="s">
        <v>691</v>
      </c>
      <c r="B217" s="106" t="s">
        <v>692</v>
      </c>
      <c r="C217" s="153">
        <f>' Önkormányzat kiadásai'!C217+' Óvoda kiadásai'!C217</f>
        <v>0</v>
      </c>
      <c r="D217" s="153">
        <f>' Önkormányzat kiadásai'!D217+' Óvoda kiadásai'!D217</f>
        <v>0</v>
      </c>
      <c r="E217" s="153">
        <f>' Önkormányzat kiadásai'!E217+' Óvoda kiadásai'!E217</f>
        <v>0</v>
      </c>
    </row>
    <row r="218" spans="1:5" hidden="1" x14ac:dyDescent="0.25">
      <c r="A218" s="105" t="s">
        <v>215</v>
      </c>
      <c r="B218" s="106" t="s">
        <v>693</v>
      </c>
      <c r="C218" s="153">
        <f>' Önkormányzat kiadásai'!C218+' Óvoda kiadásai'!C218</f>
        <v>0</v>
      </c>
      <c r="D218" s="153">
        <f>' Önkormányzat kiadásai'!D218+' Óvoda kiadásai'!D218</f>
        <v>0</v>
      </c>
      <c r="E218" s="153">
        <f>' Önkormányzat kiadásai'!E218+' Óvoda kiadásai'!E218</f>
        <v>0</v>
      </c>
    </row>
    <row r="219" spans="1:5" hidden="1" x14ac:dyDescent="0.25">
      <c r="A219" s="105" t="s">
        <v>97</v>
      </c>
      <c r="B219" s="106" t="s">
        <v>694</v>
      </c>
      <c r="C219" s="153">
        <f>' Önkormányzat kiadásai'!C219+' Óvoda kiadásai'!C219</f>
        <v>0</v>
      </c>
      <c r="D219" s="153">
        <f>' Önkormányzat kiadásai'!D219+' Óvoda kiadásai'!D219</f>
        <v>0</v>
      </c>
      <c r="E219" s="153">
        <f>' Önkormányzat kiadásai'!E219+' Óvoda kiadásai'!E219</f>
        <v>0</v>
      </c>
    </row>
    <row r="220" spans="1:5" hidden="1" x14ac:dyDescent="0.25">
      <c r="A220" s="105" t="s">
        <v>695</v>
      </c>
      <c r="B220" s="106" t="s">
        <v>696</v>
      </c>
      <c r="C220" s="153">
        <f>' Önkormányzat kiadásai'!C220+' Óvoda kiadásai'!C220</f>
        <v>0</v>
      </c>
      <c r="D220" s="153">
        <f>' Önkormányzat kiadásai'!D220+' Óvoda kiadásai'!D220</f>
        <v>0</v>
      </c>
      <c r="E220" s="153">
        <f>' Önkormányzat kiadásai'!E220+' Óvoda kiadásai'!E220</f>
        <v>0</v>
      </c>
    </row>
    <row r="221" spans="1:5" ht="25.5" hidden="1" x14ac:dyDescent="0.25">
      <c r="A221" s="105" t="s">
        <v>697</v>
      </c>
      <c r="B221" s="106" t="s">
        <v>698</v>
      </c>
      <c r="C221" s="153">
        <f>' Önkormányzat kiadásai'!C221+' Óvoda kiadásai'!C221</f>
        <v>0</v>
      </c>
      <c r="D221" s="153">
        <f>' Önkormányzat kiadásai'!D221+' Óvoda kiadásai'!D221</f>
        <v>0</v>
      </c>
      <c r="E221" s="153">
        <f>' Önkormányzat kiadásai'!E221+' Óvoda kiadásai'!E221</f>
        <v>0</v>
      </c>
    </row>
    <row r="222" spans="1:5" ht="25.5" hidden="1" x14ac:dyDescent="0.25">
      <c r="A222" s="105" t="s">
        <v>699</v>
      </c>
      <c r="B222" s="106" t="s">
        <v>700</v>
      </c>
      <c r="C222" s="153">
        <f>' Önkormányzat kiadásai'!C222+' Óvoda kiadásai'!C222</f>
        <v>0</v>
      </c>
      <c r="D222" s="153">
        <f>' Önkormányzat kiadásai'!D222+' Óvoda kiadásai'!D222</f>
        <v>0</v>
      </c>
      <c r="E222" s="153">
        <f>' Önkormányzat kiadásai'!E222+' Óvoda kiadásai'!E222</f>
        <v>0</v>
      </c>
    </row>
    <row r="223" spans="1:5" hidden="1" x14ac:dyDescent="0.25">
      <c r="A223" s="105" t="s">
        <v>701</v>
      </c>
      <c r="B223" s="106" t="s">
        <v>702</v>
      </c>
      <c r="C223" s="153">
        <f>' Önkormányzat kiadásai'!C223+' Óvoda kiadásai'!C223</f>
        <v>0</v>
      </c>
      <c r="D223" s="153">
        <f>' Önkormányzat kiadásai'!D223+' Óvoda kiadásai'!D223</f>
        <v>0</v>
      </c>
      <c r="E223" s="153">
        <f>' Önkormányzat kiadásai'!E223+' Óvoda kiadásai'!E223</f>
        <v>0</v>
      </c>
    </row>
    <row r="224" spans="1:5" hidden="1" x14ac:dyDescent="0.25">
      <c r="A224" s="105" t="s">
        <v>51</v>
      </c>
      <c r="B224" s="106" t="s">
        <v>703</v>
      </c>
      <c r="C224" s="153">
        <f>' Önkormányzat kiadásai'!C224+' Óvoda kiadásai'!C224</f>
        <v>0</v>
      </c>
      <c r="D224" s="153">
        <f>' Önkormányzat kiadásai'!D224+' Óvoda kiadásai'!D224</f>
        <v>0</v>
      </c>
      <c r="E224" s="153">
        <f>' Önkormányzat kiadásai'!E224+' Óvoda kiadásai'!E224</f>
        <v>0</v>
      </c>
    </row>
    <row r="225" spans="1:5" ht="25.5" hidden="1" x14ac:dyDescent="0.25">
      <c r="A225" s="105" t="s">
        <v>52</v>
      </c>
      <c r="B225" s="106" t="s">
        <v>704</v>
      </c>
      <c r="C225" s="153">
        <f>' Önkormányzat kiadásai'!C225+' Óvoda kiadásai'!C225</f>
        <v>0</v>
      </c>
      <c r="D225" s="153">
        <f>' Önkormányzat kiadásai'!D225+' Óvoda kiadásai'!D225</f>
        <v>0</v>
      </c>
      <c r="E225" s="153">
        <f>' Önkormányzat kiadásai'!E225+' Óvoda kiadásai'!E225</f>
        <v>0</v>
      </c>
    </row>
    <row r="226" spans="1:5" hidden="1" x14ac:dyDescent="0.25">
      <c r="A226" s="105" t="s">
        <v>344</v>
      </c>
      <c r="B226" s="106" t="s">
        <v>705</v>
      </c>
      <c r="C226" s="153">
        <f>' Önkormányzat kiadásai'!C226+' Óvoda kiadásai'!C226</f>
        <v>0</v>
      </c>
      <c r="D226" s="153">
        <f>' Önkormányzat kiadásai'!D226+' Óvoda kiadásai'!D226</f>
        <v>0</v>
      </c>
      <c r="E226" s="153">
        <f>' Önkormányzat kiadásai'!E226+' Óvoda kiadásai'!E226</f>
        <v>0</v>
      </c>
    </row>
    <row r="227" spans="1:5" hidden="1" x14ac:dyDescent="0.25">
      <c r="A227" s="105" t="s">
        <v>53</v>
      </c>
      <c r="B227" s="106" t="s">
        <v>706</v>
      </c>
      <c r="C227" s="153">
        <f>' Önkormányzat kiadásai'!C227+' Óvoda kiadásai'!C227</f>
        <v>0</v>
      </c>
      <c r="D227" s="153">
        <f>' Önkormányzat kiadásai'!D227+' Óvoda kiadásai'!D227</f>
        <v>0</v>
      </c>
      <c r="E227" s="153">
        <f>' Önkormányzat kiadásai'!E227+' Óvoda kiadásai'!E227</f>
        <v>0</v>
      </c>
    </row>
    <row r="228" spans="1:5" hidden="1" x14ac:dyDescent="0.25">
      <c r="A228" s="105" t="s">
        <v>98</v>
      </c>
      <c r="B228" s="106" t="s">
        <v>707</v>
      </c>
      <c r="C228" s="153">
        <f>' Önkormányzat kiadásai'!C228+' Óvoda kiadásai'!C228</f>
        <v>0</v>
      </c>
      <c r="D228" s="153">
        <f>' Önkormányzat kiadásai'!D228+' Óvoda kiadásai'!D228</f>
        <v>0</v>
      </c>
      <c r="E228" s="153">
        <f>' Önkormányzat kiadásai'!E228+' Óvoda kiadásai'!E228</f>
        <v>0</v>
      </c>
    </row>
    <row r="229" spans="1:5" ht="25.5" x14ac:dyDescent="0.25">
      <c r="A229" s="113" t="s">
        <v>708</v>
      </c>
      <c r="B229" s="114" t="s">
        <v>1158</v>
      </c>
      <c r="C229" s="153">
        <f>' Önkormányzat kiadásai'!C229+' Óvoda kiadásai'!C229</f>
        <v>740000</v>
      </c>
      <c r="D229" s="153">
        <f>' Önkormányzat kiadásai'!D229+' Óvoda kiadásai'!D229</f>
        <v>7737500</v>
      </c>
      <c r="E229" s="153">
        <f>' Önkormányzat kiadásai'!E229+' Óvoda kiadásai'!E229</f>
        <v>6997500</v>
      </c>
    </row>
    <row r="230" spans="1:5" hidden="1" x14ac:dyDescent="0.25">
      <c r="A230" s="105" t="s">
        <v>220</v>
      </c>
      <c r="B230" s="106" t="s">
        <v>1159</v>
      </c>
      <c r="C230" s="153">
        <f>' Önkormányzat kiadásai'!C230+' Óvoda kiadásai'!C230</f>
        <v>0</v>
      </c>
      <c r="D230" s="153">
        <f>' Önkormányzat kiadásai'!D230+' Óvoda kiadásai'!D230</f>
        <v>0</v>
      </c>
      <c r="E230" s="153">
        <f>' Önkormányzat kiadásai'!E230+' Óvoda kiadásai'!E230</f>
        <v>0</v>
      </c>
    </row>
    <row r="231" spans="1:5" hidden="1" x14ac:dyDescent="0.25">
      <c r="A231" s="105" t="s">
        <v>222</v>
      </c>
      <c r="B231" s="106" t="s">
        <v>1160</v>
      </c>
      <c r="C231" s="153">
        <f>' Önkormányzat kiadásai'!C231+' Óvoda kiadásai'!C231</f>
        <v>0</v>
      </c>
      <c r="D231" s="153">
        <f>' Önkormányzat kiadásai'!D231+' Óvoda kiadásai'!D231</f>
        <v>0</v>
      </c>
      <c r="E231" s="153">
        <f>' Önkormányzat kiadásai'!E231+' Óvoda kiadásai'!E231</f>
        <v>0</v>
      </c>
    </row>
    <row r="232" spans="1:5" hidden="1" x14ac:dyDescent="0.25">
      <c r="A232" s="105" t="s">
        <v>54</v>
      </c>
      <c r="B232" s="106" t="s">
        <v>1157</v>
      </c>
      <c r="C232" s="153">
        <f>' Önkormányzat kiadásai'!C232+' Óvoda kiadásai'!C232</f>
        <v>0</v>
      </c>
      <c r="D232" s="153">
        <f>' Önkormányzat kiadásai'!D232+' Óvoda kiadásai'!D232</f>
        <v>0</v>
      </c>
      <c r="E232" s="153">
        <f>' Önkormányzat kiadásai'!E232+' Óvoda kiadásai'!E232</f>
        <v>0</v>
      </c>
    </row>
    <row r="233" spans="1:5" hidden="1" x14ac:dyDescent="0.25">
      <c r="A233" s="105" t="s">
        <v>307</v>
      </c>
      <c r="B233" s="106" t="s">
        <v>1500</v>
      </c>
      <c r="C233" s="153">
        <f>' Önkormányzat kiadásai'!C233+' Óvoda kiadásai'!C233</f>
        <v>0</v>
      </c>
      <c r="D233" s="153">
        <f>' Önkormányzat kiadásai'!D233+' Óvoda kiadásai'!D233</f>
        <v>0</v>
      </c>
      <c r="E233" s="153">
        <f>' Önkormányzat kiadásai'!E233+' Óvoda kiadásai'!E233</f>
        <v>0</v>
      </c>
    </row>
    <row r="234" spans="1:5" hidden="1" x14ac:dyDescent="0.25">
      <c r="A234" s="105" t="s">
        <v>99</v>
      </c>
      <c r="B234" s="106" t="s">
        <v>1162</v>
      </c>
      <c r="C234" s="153">
        <f>' Önkormányzat kiadásai'!C234+' Óvoda kiadásai'!C234</f>
        <v>0</v>
      </c>
      <c r="D234" s="153">
        <f>' Önkormányzat kiadásai'!D234+' Óvoda kiadásai'!D234</f>
        <v>0</v>
      </c>
      <c r="E234" s="153">
        <f>' Önkormányzat kiadásai'!E234+' Óvoda kiadásai'!E234</f>
        <v>0</v>
      </c>
    </row>
    <row r="235" spans="1:5" ht="25.5" hidden="1" x14ac:dyDescent="0.25">
      <c r="A235" s="105" t="s">
        <v>55</v>
      </c>
      <c r="B235" s="106" t="s">
        <v>1163</v>
      </c>
      <c r="C235" s="153">
        <f>' Önkormányzat kiadásai'!C235+' Óvoda kiadásai'!C235</f>
        <v>0</v>
      </c>
      <c r="D235" s="153">
        <f>' Önkormányzat kiadásai'!D235+' Óvoda kiadásai'!D235</f>
        <v>0</v>
      </c>
      <c r="E235" s="153">
        <f>' Önkormányzat kiadásai'!E235+' Óvoda kiadásai'!E235</f>
        <v>0</v>
      </c>
    </row>
    <row r="236" spans="1:5" ht="25.5" hidden="1" x14ac:dyDescent="0.25">
      <c r="A236" s="105" t="s">
        <v>56</v>
      </c>
      <c r="B236" s="106" t="s">
        <v>1501</v>
      </c>
      <c r="C236" s="153">
        <f>' Önkormányzat kiadásai'!C236+' Óvoda kiadásai'!C236</f>
        <v>0</v>
      </c>
      <c r="D236" s="153">
        <f>' Önkormányzat kiadásai'!D236+' Óvoda kiadásai'!D236</f>
        <v>0</v>
      </c>
      <c r="E236" s="153">
        <f>' Önkormányzat kiadásai'!E236+' Óvoda kiadásai'!E236</f>
        <v>0</v>
      </c>
    </row>
    <row r="237" spans="1:5" x14ac:dyDescent="0.25">
      <c r="A237" s="105" t="s">
        <v>100</v>
      </c>
      <c r="B237" s="106" t="s">
        <v>1144</v>
      </c>
      <c r="C237" s="153">
        <f>' Önkormányzat kiadásai'!C237+' Óvoda kiadásai'!C237</f>
        <v>740000</v>
      </c>
      <c r="D237" s="153">
        <f>' Önkormányzat kiadásai'!D237+' Óvoda kiadásai'!D237</f>
        <v>7737500</v>
      </c>
      <c r="E237" s="153">
        <f>' Önkormányzat kiadásai'!E237+' Óvoda kiadásai'!E237</f>
        <v>6997500</v>
      </c>
    </row>
    <row r="238" spans="1:5" hidden="1" x14ac:dyDescent="0.25">
      <c r="A238" s="105" t="s">
        <v>308</v>
      </c>
      <c r="B238" s="106" t="s">
        <v>1499</v>
      </c>
      <c r="C238" s="153">
        <f>' Önkormányzat kiadásai'!C238+' Óvoda kiadásai'!C238</f>
        <v>0</v>
      </c>
      <c r="D238" s="153">
        <f>' Önkormányzat kiadásai'!D238+' Óvoda kiadásai'!D238</f>
        <v>0</v>
      </c>
      <c r="E238" s="153">
        <f>' Önkormányzat kiadásai'!E238+' Óvoda kiadásai'!E238</f>
        <v>0</v>
      </c>
    </row>
    <row r="239" spans="1:5" ht="25.5" hidden="1" x14ac:dyDescent="0.25">
      <c r="A239" s="105" t="s">
        <v>101</v>
      </c>
      <c r="B239" s="106" t="s">
        <v>1165</v>
      </c>
      <c r="C239" s="153">
        <f>' Önkormányzat kiadásai'!C239+' Óvoda kiadásai'!C239</f>
        <v>0</v>
      </c>
      <c r="D239" s="153">
        <f>' Önkormányzat kiadásai'!D239+' Óvoda kiadásai'!D239</f>
        <v>0</v>
      </c>
      <c r="E239" s="153">
        <f>' Önkormányzat kiadásai'!E239+' Óvoda kiadásai'!E239</f>
        <v>0</v>
      </c>
    </row>
    <row r="240" spans="1:5" hidden="1" x14ac:dyDescent="0.25">
      <c r="A240" s="105" t="s">
        <v>57</v>
      </c>
      <c r="B240" s="106" t="s">
        <v>1145</v>
      </c>
      <c r="C240" s="153">
        <f>' Önkormányzat kiadásai'!C240+' Óvoda kiadásai'!C240</f>
        <v>0</v>
      </c>
      <c r="D240" s="153">
        <f>' Önkormányzat kiadásai'!D240+' Óvoda kiadásai'!D240</f>
        <v>0</v>
      </c>
      <c r="E240" s="153">
        <f>' Önkormányzat kiadásai'!E240+' Óvoda kiadásai'!E240</f>
        <v>0</v>
      </c>
    </row>
    <row r="241" spans="1:5" x14ac:dyDescent="0.25">
      <c r="A241" s="105" t="s">
        <v>58</v>
      </c>
      <c r="B241" s="106" t="s">
        <v>719</v>
      </c>
      <c r="C241" s="153">
        <f>' Önkormányzat kiadásai'!C241+' Óvoda kiadásai'!C241</f>
        <v>5547695</v>
      </c>
      <c r="D241" s="153">
        <f>' Önkormányzat kiadásai'!D241+' Óvoda kiadásai'!D241</f>
        <v>130719842</v>
      </c>
      <c r="E241" s="520">
        <f>' Önkormányzat kiadásai'!E241+' Óvoda kiadásai'!E241</f>
        <v>0</v>
      </c>
    </row>
    <row r="242" spans="1:5" ht="38.25" x14ac:dyDescent="0.25">
      <c r="A242" s="160" t="s">
        <v>309</v>
      </c>
      <c r="B242" s="161" t="s">
        <v>325</v>
      </c>
      <c r="C242" s="275">
        <f>' Önkormányzat kiadásai'!C242+' Óvoda kiadásai'!C242</f>
        <v>15707695</v>
      </c>
      <c r="D242" s="275">
        <f>' Önkormányzat kiadásai'!D242+' Óvoda kiadásai'!D242</f>
        <v>150989292</v>
      </c>
      <c r="E242" s="275">
        <f>' Önkormányzat kiadásai'!E242+' Óvoda kiadásai'!E242</f>
        <v>19318406</v>
      </c>
    </row>
    <row r="243" spans="1:5" x14ac:dyDescent="0.25">
      <c r="A243" s="105" t="s">
        <v>720</v>
      </c>
      <c r="B243" s="106" t="s">
        <v>721</v>
      </c>
      <c r="C243" s="153">
        <f>' Önkormányzat kiadásai'!C243+' Óvoda kiadásai'!C243</f>
        <v>2000000</v>
      </c>
      <c r="D243" s="153">
        <f>' Önkormányzat kiadásai'!D243+' Óvoda kiadásai'!D243</f>
        <v>5392800</v>
      </c>
      <c r="E243" s="153">
        <f>' Önkormányzat kiadásai'!E243+' Óvoda kiadásai'!E243</f>
        <v>3595000</v>
      </c>
    </row>
    <row r="244" spans="1:5" x14ac:dyDescent="0.25">
      <c r="A244" s="105" t="s">
        <v>722</v>
      </c>
      <c r="B244" s="106" t="s">
        <v>723</v>
      </c>
      <c r="C244" s="153">
        <f>' Önkormányzat kiadásai'!C244+' Óvoda kiadásai'!C244</f>
        <v>2010000</v>
      </c>
      <c r="D244" s="153">
        <f>' Önkormányzat kiadásai'!D244+' Óvoda kiadásai'!D244</f>
        <v>2010000</v>
      </c>
      <c r="E244" s="153">
        <f>' Önkormányzat kiadásai'!E244+' Óvoda kiadásai'!E244</f>
        <v>2004046</v>
      </c>
    </row>
    <row r="245" spans="1:5" hidden="1" x14ac:dyDescent="0.25">
      <c r="A245" s="105" t="s">
        <v>59</v>
      </c>
      <c r="B245" s="106" t="s">
        <v>724</v>
      </c>
      <c r="C245" s="153">
        <f>' Önkormányzat kiadásai'!C245+' Óvoda kiadásai'!C245</f>
        <v>0</v>
      </c>
      <c r="D245" s="153">
        <f>' Önkormányzat kiadásai'!D245+' Óvoda kiadásai'!D245</f>
        <v>0</v>
      </c>
      <c r="E245" s="153">
        <f>' Önkormányzat kiadásai'!E245+' Óvoda kiadásai'!E245</f>
        <v>0</v>
      </c>
    </row>
    <row r="246" spans="1:5" ht="25.5" hidden="1" x14ac:dyDescent="0.25">
      <c r="A246" s="105" t="s">
        <v>60</v>
      </c>
      <c r="B246" s="106" t="s">
        <v>725</v>
      </c>
      <c r="C246" s="153">
        <f>' Önkormányzat kiadásai'!C246+' Óvoda kiadásai'!C246</f>
        <v>0</v>
      </c>
      <c r="D246" s="153">
        <f>' Önkormányzat kiadásai'!D246+' Óvoda kiadásai'!D246</f>
        <v>0</v>
      </c>
      <c r="E246" s="153">
        <f>' Önkormányzat kiadásai'!E246+' Óvoda kiadásai'!E246</f>
        <v>0</v>
      </c>
    </row>
    <row r="247" spans="1:5" ht="25.5" x14ac:dyDescent="0.25">
      <c r="A247" s="105" t="s">
        <v>310</v>
      </c>
      <c r="B247" s="106" t="s">
        <v>726</v>
      </c>
      <c r="C247" s="153">
        <f>' Önkormányzat kiadásai'!C247+' Óvoda kiadásai'!C247</f>
        <v>1500000</v>
      </c>
      <c r="D247" s="153">
        <f>' Önkormányzat kiadásai'!D247+' Óvoda kiadásai'!D247</f>
        <v>1760000</v>
      </c>
      <c r="E247" s="153">
        <f>' Önkormányzat kiadásai'!E247+' Óvoda kiadásai'!E247</f>
        <v>1759143</v>
      </c>
    </row>
    <row r="248" spans="1:5" hidden="1" x14ac:dyDescent="0.25">
      <c r="A248" s="105" t="s">
        <v>313</v>
      </c>
      <c r="B248" s="106" t="s">
        <v>727</v>
      </c>
      <c r="C248" s="153">
        <f>' Önkormányzat kiadásai'!C248+' Óvoda kiadásai'!C248</f>
        <v>0</v>
      </c>
      <c r="D248" s="153">
        <f>' Önkormányzat kiadásai'!D248+' Óvoda kiadásai'!D248</f>
        <v>0</v>
      </c>
      <c r="E248" s="153">
        <f>' Önkormányzat kiadásai'!E248+' Óvoda kiadásai'!E248</f>
        <v>0</v>
      </c>
    </row>
    <row r="249" spans="1:5" ht="25.5" hidden="1" x14ac:dyDescent="0.25">
      <c r="A249" s="105" t="s">
        <v>728</v>
      </c>
      <c r="B249" s="106" t="s">
        <v>729</v>
      </c>
      <c r="C249" s="153">
        <f>' Önkormányzat kiadásai'!C249+' Óvoda kiadásai'!C249</f>
        <v>0</v>
      </c>
      <c r="D249" s="153">
        <f>' Önkormányzat kiadásai'!D249+' Óvoda kiadásai'!D249</f>
        <v>0</v>
      </c>
      <c r="E249" s="153">
        <f>' Önkormányzat kiadásai'!E249+' Óvoda kiadásai'!E249</f>
        <v>0</v>
      </c>
    </row>
    <row r="250" spans="1:5" ht="25.5" x14ac:dyDescent="0.25">
      <c r="A250" s="105" t="s">
        <v>61</v>
      </c>
      <c r="B250" s="106" t="s">
        <v>730</v>
      </c>
      <c r="C250" s="153">
        <f>' Önkormányzat kiadásai'!C250+' Óvoda kiadásai'!C250</f>
        <v>625000</v>
      </c>
      <c r="D250" s="153">
        <f>' Önkormányzat kiadásai'!D250+' Óvoda kiadásai'!D250</f>
        <v>791200</v>
      </c>
      <c r="E250" s="153">
        <f>' Önkormányzat kiadásai'!E250+' Óvoda kiadásai'!E250</f>
        <v>705918</v>
      </c>
    </row>
    <row r="251" spans="1:5" x14ac:dyDescent="0.25">
      <c r="A251" s="160" t="s">
        <v>311</v>
      </c>
      <c r="B251" s="161" t="s">
        <v>326</v>
      </c>
      <c r="C251" s="275">
        <f>' Önkormányzat kiadásai'!C251+' Óvoda kiadásai'!C251</f>
        <v>6135000</v>
      </c>
      <c r="D251" s="275">
        <f>' Önkormányzat kiadásai'!D251+' Óvoda kiadásai'!D251</f>
        <v>9954000</v>
      </c>
      <c r="E251" s="275">
        <f>' Önkormányzat kiadásai'!E251+' Óvoda kiadásai'!E251</f>
        <v>8064107</v>
      </c>
    </row>
    <row r="252" spans="1:5" hidden="1" x14ac:dyDescent="0.25">
      <c r="A252" s="105" t="s">
        <v>296</v>
      </c>
      <c r="B252" s="106" t="s">
        <v>731</v>
      </c>
      <c r="C252" s="153">
        <f>' Önkormányzat kiadásai'!C252+' Óvoda kiadásai'!C252</f>
        <v>0</v>
      </c>
      <c r="D252" s="153">
        <f>' Önkormányzat kiadásai'!D252+' Óvoda kiadásai'!D252</f>
        <v>0</v>
      </c>
      <c r="E252" s="153">
        <f>' Önkormányzat kiadásai'!E252+' Óvoda kiadásai'!E252</f>
        <v>0</v>
      </c>
    </row>
    <row r="253" spans="1:5" hidden="1" x14ac:dyDescent="0.25">
      <c r="A253" s="105" t="s">
        <v>732</v>
      </c>
      <c r="B253" s="106" t="s">
        <v>733</v>
      </c>
      <c r="C253" s="153">
        <f>' Önkormányzat kiadásai'!C253+' Óvoda kiadásai'!C253</f>
        <v>0</v>
      </c>
      <c r="D253" s="153">
        <f>' Önkormányzat kiadásai'!D253+' Óvoda kiadásai'!D253</f>
        <v>0</v>
      </c>
      <c r="E253" s="153">
        <f>' Önkormányzat kiadásai'!E253+' Óvoda kiadásai'!E253</f>
        <v>0</v>
      </c>
    </row>
    <row r="254" spans="1:5" hidden="1" x14ac:dyDescent="0.25">
      <c r="A254" s="105" t="s">
        <v>734</v>
      </c>
      <c r="B254" s="106" t="s">
        <v>735</v>
      </c>
      <c r="C254" s="153">
        <f>' Önkormányzat kiadásai'!C254+' Óvoda kiadásai'!C254</f>
        <v>0</v>
      </c>
      <c r="D254" s="153">
        <f>' Önkormányzat kiadásai'!D254+' Óvoda kiadásai'!D254</f>
        <v>0</v>
      </c>
      <c r="E254" s="153">
        <f>' Önkormányzat kiadásai'!E254+' Óvoda kiadásai'!E254</f>
        <v>0</v>
      </c>
    </row>
    <row r="255" spans="1:5" ht="25.5" hidden="1" x14ac:dyDescent="0.25">
      <c r="A255" s="105" t="s">
        <v>297</v>
      </c>
      <c r="B255" s="106" t="s">
        <v>736</v>
      </c>
      <c r="C255" s="153">
        <f>' Önkormányzat kiadásai'!C255+' Óvoda kiadásai'!C255</f>
        <v>0</v>
      </c>
      <c r="D255" s="153">
        <f>' Önkormányzat kiadásai'!D255+' Óvoda kiadásai'!D255</f>
        <v>0</v>
      </c>
      <c r="E255" s="153">
        <f>' Önkormányzat kiadásai'!E255+' Óvoda kiadásai'!E255</f>
        <v>0</v>
      </c>
    </row>
    <row r="256" spans="1:5" hidden="1" x14ac:dyDescent="0.25">
      <c r="A256" s="160" t="s">
        <v>327</v>
      </c>
      <c r="B256" s="161" t="s">
        <v>328</v>
      </c>
      <c r="C256" s="153">
        <f>' Önkormányzat kiadásai'!C256+' Óvoda kiadásai'!C256</f>
        <v>0</v>
      </c>
      <c r="D256" s="153">
        <f>' Önkormányzat kiadásai'!D256+' Óvoda kiadásai'!D256</f>
        <v>0</v>
      </c>
      <c r="E256" s="153">
        <f>' Önkormányzat kiadásai'!E256+' Óvoda kiadásai'!E256</f>
        <v>0</v>
      </c>
    </row>
    <row r="257" spans="1:5" ht="25.5" hidden="1" x14ac:dyDescent="0.25">
      <c r="A257" s="105" t="s">
        <v>102</v>
      </c>
      <c r="B257" s="106" t="s">
        <v>737</v>
      </c>
      <c r="C257" s="153">
        <f>' Önkormányzat kiadásai'!C257+' Óvoda kiadásai'!C257</f>
        <v>0</v>
      </c>
      <c r="D257" s="153">
        <f>' Önkormányzat kiadásai'!D257+' Óvoda kiadásai'!D257</f>
        <v>0</v>
      </c>
      <c r="E257" s="153">
        <f>' Önkormányzat kiadásai'!E257+' Óvoda kiadásai'!E257</f>
        <v>0</v>
      </c>
    </row>
    <row r="258" spans="1:5" ht="38.25" hidden="1" x14ac:dyDescent="0.25">
      <c r="A258" s="105" t="s">
        <v>738</v>
      </c>
      <c r="B258" s="106" t="s">
        <v>739</v>
      </c>
      <c r="C258" s="153">
        <f>' Önkormányzat kiadásai'!C258+' Óvoda kiadásai'!C258</f>
        <v>0</v>
      </c>
      <c r="D258" s="153">
        <f>' Önkormányzat kiadásai'!D258+' Óvoda kiadásai'!D258</f>
        <v>0</v>
      </c>
      <c r="E258" s="153">
        <f>' Önkormányzat kiadásai'!E258+' Óvoda kiadásai'!E258</f>
        <v>0</v>
      </c>
    </row>
    <row r="259" spans="1:5" hidden="1" x14ac:dyDescent="0.25">
      <c r="A259" s="105" t="s">
        <v>740</v>
      </c>
      <c r="B259" s="106" t="s">
        <v>741</v>
      </c>
      <c r="C259" s="153">
        <f>' Önkormányzat kiadásai'!C259+' Óvoda kiadásai'!C259</f>
        <v>0</v>
      </c>
      <c r="D259" s="153">
        <f>' Önkormányzat kiadásai'!D259+' Óvoda kiadásai'!D259</f>
        <v>0</v>
      </c>
      <c r="E259" s="153">
        <f>' Önkormányzat kiadásai'!E259+' Óvoda kiadásai'!E259</f>
        <v>0</v>
      </c>
    </row>
    <row r="260" spans="1:5" hidden="1" x14ac:dyDescent="0.25">
      <c r="A260" s="105" t="s">
        <v>742</v>
      </c>
      <c r="B260" s="106" t="s">
        <v>743</v>
      </c>
      <c r="C260" s="153">
        <f>' Önkormányzat kiadásai'!C260+' Óvoda kiadásai'!C260</f>
        <v>0</v>
      </c>
      <c r="D260" s="153">
        <f>' Önkormányzat kiadásai'!D260+' Óvoda kiadásai'!D260</f>
        <v>0</v>
      </c>
      <c r="E260" s="153">
        <f>' Önkormányzat kiadásai'!E260+' Óvoda kiadásai'!E260</f>
        <v>0</v>
      </c>
    </row>
    <row r="261" spans="1:5" ht="38.25" hidden="1" x14ac:dyDescent="0.25">
      <c r="A261" s="105" t="s">
        <v>744</v>
      </c>
      <c r="B261" s="106" t="s">
        <v>745</v>
      </c>
      <c r="C261" s="153">
        <f>' Önkormányzat kiadásai'!C261+' Óvoda kiadásai'!C261</f>
        <v>0</v>
      </c>
      <c r="D261" s="153">
        <f>' Önkormányzat kiadásai'!D261+' Óvoda kiadásai'!D261</f>
        <v>0</v>
      </c>
      <c r="E261" s="153">
        <f>' Önkormányzat kiadásai'!E261+' Óvoda kiadásai'!E261</f>
        <v>0</v>
      </c>
    </row>
    <row r="262" spans="1:5" hidden="1" x14ac:dyDescent="0.25">
      <c r="A262" s="105" t="s">
        <v>746</v>
      </c>
      <c r="B262" s="106" t="s">
        <v>747</v>
      </c>
      <c r="C262" s="153">
        <f>' Önkormányzat kiadásai'!C262+' Óvoda kiadásai'!C262</f>
        <v>0</v>
      </c>
      <c r="D262" s="153">
        <f>' Önkormányzat kiadásai'!D262+' Óvoda kiadásai'!D262</f>
        <v>0</v>
      </c>
      <c r="E262" s="153">
        <f>' Önkormányzat kiadásai'!E262+' Óvoda kiadásai'!E262</f>
        <v>0</v>
      </c>
    </row>
    <row r="263" spans="1:5" hidden="1" x14ac:dyDescent="0.25">
      <c r="A263" s="105" t="s">
        <v>748</v>
      </c>
      <c r="B263" s="106" t="s">
        <v>749</v>
      </c>
      <c r="C263" s="153">
        <f>' Önkormányzat kiadásai'!C263+' Óvoda kiadásai'!C263</f>
        <v>0</v>
      </c>
      <c r="D263" s="153">
        <f>' Önkormányzat kiadásai'!D263+' Óvoda kiadásai'!D263</f>
        <v>0</v>
      </c>
      <c r="E263" s="153">
        <f>' Önkormányzat kiadásai'!E263+' Óvoda kiadásai'!E263</f>
        <v>0</v>
      </c>
    </row>
    <row r="264" spans="1:5" hidden="1" x14ac:dyDescent="0.25">
      <c r="A264" s="105" t="s">
        <v>750</v>
      </c>
      <c r="B264" s="106" t="s">
        <v>751</v>
      </c>
      <c r="C264" s="153">
        <f>' Önkormányzat kiadásai'!C264+' Óvoda kiadásai'!C264</f>
        <v>0</v>
      </c>
      <c r="D264" s="153">
        <f>' Önkormányzat kiadásai'!D264+' Óvoda kiadásai'!D264</f>
        <v>0</v>
      </c>
      <c r="E264" s="153">
        <f>' Önkormányzat kiadásai'!E264+' Óvoda kiadásai'!E264</f>
        <v>0</v>
      </c>
    </row>
    <row r="265" spans="1:5" ht="25.5" hidden="1" x14ac:dyDescent="0.25">
      <c r="A265" s="105" t="s">
        <v>298</v>
      </c>
      <c r="B265" s="106" t="s">
        <v>752</v>
      </c>
      <c r="C265" s="153">
        <f>' Önkormányzat kiadásai'!C265+' Óvoda kiadásai'!C265</f>
        <v>0</v>
      </c>
      <c r="D265" s="153">
        <f>' Önkormányzat kiadásai'!D265+' Óvoda kiadásai'!D265</f>
        <v>0</v>
      </c>
      <c r="E265" s="153">
        <f>' Önkormányzat kiadásai'!E265+' Óvoda kiadásai'!E265</f>
        <v>0</v>
      </c>
    </row>
    <row r="266" spans="1:5" hidden="1" x14ac:dyDescent="0.25">
      <c r="A266" s="105" t="s">
        <v>337</v>
      </c>
      <c r="B266" s="106" t="s">
        <v>753</v>
      </c>
      <c r="C266" s="153">
        <f>' Önkormányzat kiadásai'!C266+' Óvoda kiadásai'!C266</f>
        <v>0</v>
      </c>
      <c r="D266" s="153">
        <f>' Önkormányzat kiadásai'!D266+' Óvoda kiadásai'!D266</f>
        <v>0</v>
      </c>
      <c r="E266" s="153">
        <f>' Önkormányzat kiadásai'!E266+' Óvoda kiadásai'!E266</f>
        <v>0</v>
      </c>
    </row>
    <row r="267" spans="1:5" ht="25.5" hidden="1" x14ac:dyDescent="0.25">
      <c r="A267" s="105" t="s">
        <v>754</v>
      </c>
      <c r="B267" s="106" t="s">
        <v>755</v>
      </c>
      <c r="C267" s="153">
        <f>' Önkormányzat kiadásai'!C267+' Óvoda kiadásai'!C267</f>
        <v>0</v>
      </c>
      <c r="D267" s="153">
        <f>' Önkormányzat kiadásai'!D267+' Óvoda kiadásai'!D267</f>
        <v>0</v>
      </c>
      <c r="E267" s="153">
        <f>' Önkormányzat kiadásai'!E267+' Óvoda kiadásai'!E267</f>
        <v>0</v>
      </c>
    </row>
    <row r="268" spans="1:5" ht="25.5" hidden="1" x14ac:dyDescent="0.25">
      <c r="A268" s="105" t="s">
        <v>299</v>
      </c>
      <c r="B268" s="106" t="s">
        <v>756</v>
      </c>
      <c r="C268" s="153">
        <f>' Önkormányzat kiadásai'!C268+' Óvoda kiadásai'!C268</f>
        <v>0</v>
      </c>
      <c r="D268" s="153">
        <f>' Önkormányzat kiadásai'!D268+' Óvoda kiadásai'!D268</f>
        <v>0</v>
      </c>
      <c r="E268" s="153">
        <f>' Önkormányzat kiadásai'!E268+' Óvoda kiadásai'!E268</f>
        <v>0</v>
      </c>
    </row>
    <row r="269" spans="1:5" ht="38.25" hidden="1" x14ac:dyDescent="0.25">
      <c r="A269" s="105" t="s">
        <v>757</v>
      </c>
      <c r="B269" s="106" t="s">
        <v>758</v>
      </c>
      <c r="C269" s="153">
        <f>' Önkormányzat kiadásai'!C269+' Óvoda kiadásai'!C269</f>
        <v>0</v>
      </c>
      <c r="D269" s="153">
        <f>' Önkormányzat kiadásai'!D269+' Óvoda kiadásai'!D269</f>
        <v>0</v>
      </c>
      <c r="E269" s="153">
        <f>' Önkormányzat kiadásai'!E269+' Óvoda kiadásai'!E269</f>
        <v>0</v>
      </c>
    </row>
    <row r="270" spans="1:5" hidden="1" x14ac:dyDescent="0.25">
      <c r="A270" s="105" t="s">
        <v>103</v>
      </c>
      <c r="B270" s="106" t="s">
        <v>759</v>
      </c>
      <c r="C270" s="153">
        <f>' Önkormányzat kiadásai'!C270+' Óvoda kiadásai'!C270</f>
        <v>0</v>
      </c>
      <c r="D270" s="153">
        <f>' Önkormányzat kiadásai'!D270+' Óvoda kiadásai'!D270</f>
        <v>0</v>
      </c>
      <c r="E270" s="153">
        <f>' Önkormányzat kiadásai'!E270+' Óvoda kiadásai'!E270</f>
        <v>0</v>
      </c>
    </row>
    <row r="271" spans="1:5" hidden="1" x14ac:dyDescent="0.25">
      <c r="A271" s="105" t="s">
        <v>760</v>
      </c>
      <c r="B271" s="106" t="s">
        <v>761</v>
      </c>
      <c r="C271" s="153">
        <f>' Önkormányzat kiadásai'!C271+' Óvoda kiadásai'!C271</f>
        <v>0</v>
      </c>
      <c r="D271" s="153">
        <f>' Önkormányzat kiadásai'!D271+' Óvoda kiadásai'!D271</f>
        <v>0</v>
      </c>
      <c r="E271" s="153">
        <f>' Önkormányzat kiadásai'!E271+' Óvoda kiadásai'!E271</f>
        <v>0</v>
      </c>
    </row>
    <row r="272" spans="1:5" ht="38.25" hidden="1" x14ac:dyDescent="0.25">
      <c r="A272" s="105" t="s">
        <v>762</v>
      </c>
      <c r="B272" s="106" t="s">
        <v>763</v>
      </c>
      <c r="C272" s="153">
        <f>' Önkormányzat kiadásai'!C272+' Óvoda kiadásai'!C272</f>
        <v>0</v>
      </c>
      <c r="D272" s="153">
        <f>' Önkormányzat kiadásai'!D272+' Óvoda kiadásai'!D272</f>
        <v>0</v>
      </c>
      <c r="E272" s="153">
        <f>' Önkormányzat kiadásai'!E272+' Óvoda kiadásai'!E272</f>
        <v>0</v>
      </c>
    </row>
    <row r="273" spans="1:5" hidden="1" x14ac:dyDescent="0.25">
      <c r="A273" s="105" t="s">
        <v>104</v>
      </c>
      <c r="B273" s="106" t="s">
        <v>764</v>
      </c>
      <c r="C273" s="153">
        <f>' Önkormányzat kiadásai'!C273+' Óvoda kiadásai'!C273</f>
        <v>0</v>
      </c>
      <c r="D273" s="153">
        <f>' Önkormányzat kiadásai'!D273+' Óvoda kiadásai'!D273</f>
        <v>0</v>
      </c>
      <c r="E273" s="153">
        <f>' Önkormányzat kiadásai'!E273+' Óvoda kiadásai'!E273</f>
        <v>0</v>
      </c>
    </row>
    <row r="274" spans="1:5" hidden="1" x14ac:dyDescent="0.25">
      <c r="A274" s="105" t="s">
        <v>765</v>
      </c>
      <c r="B274" s="106" t="s">
        <v>766</v>
      </c>
      <c r="C274" s="153">
        <f>' Önkormányzat kiadásai'!C274+' Óvoda kiadásai'!C274</f>
        <v>0</v>
      </c>
      <c r="D274" s="153">
        <f>' Önkormányzat kiadásai'!D274+' Óvoda kiadásai'!D274</f>
        <v>0</v>
      </c>
      <c r="E274" s="153">
        <f>' Önkormányzat kiadásai'!E274+' Óvoda kiadásai'!E274</f>
        <v>0</v>
      </c>
    </row>
    <row r="275" spans="1:5" hidden="1" x14ac:dyDescent="0.25">
      <c r="A275" s="105" t="s">
        <v>228</v>
      </c>
      <c r="B275" s="106" t="s">
        <v>767</v>
      </c>
      <c r="C275" s="153">
        <f>' Önkormányzat kiadásai'!C275+' Óvoda kiadásai'!C275</f>
        <v>0</v>
      </c>
      <c r="D275" s="153">
        <f>' Önkormányzat kiadásai'!D275+' Óvoda kiadásai'!D275</f>
        <v>0</v>
      </c>
      <c r="E275" s="153">
        <f>' Önkormányzat kiadásai'!E275+' Óvoda kiadásai'!E275</f>
        <v>0</v>
      </c>
    </row>
    <row r="276" spans="1:5" ht="25.5" hidden="1" x14ac:dyDescent="0.25">
      <c r="A276" s="105" t="s">
        <v>768</v>
      </c>
      <c r="B276" s="106" t="s">
        <v>769</v>
      </c>
      <c r="C276" s="153">
        <f>' Önkormányzat kiadásai'!C276+' Óvoda kiadásai'!C276</f>
        <v>0</v>
      </c>
      <c r="D276" s="153">
        <f>' Önkormányzat kiadásai'!D276+' Óvoda kiadásai'!D276</f>
        <v>0</v>
      </c>
      <c r="E276" s="153">
        <f>' Önkormányzat kiadásai'!E276+' Óvoda kiadásai'!E276</f>
        <v>0</v>
      </c>
    </row>
    <row r="277" spans="1:5" hidden="1" x14ac:dyDescent="0.25">
      <c r="A277" s="105" t="s">
        <v>300</v>
      </c>
      <c r="B277" s="106" t="s">
        <v>770</v>
      </c>
      <c r="C277" s="153">
        <f>' Önkormányzat kiadásai'!C277+' Óvoda kiadásai'!C277</f>
        <v>0</v>
      </c>
      <c r="D277" s="153">
        <f>' Önkormányzat kiadásai'!D277+' Óvoda kiadásai'!D277</f>
        <v>0</v>
      </c>
      <c r="E277" s="153">
        <f>' Önkormányzat kiadásai'!E277+' Óvoda kiadásai'!E277</f>
        <v>0</v>
      </c>
    </row>
    <row r="278" spans="1:5" ht="25.5" hidden="1" x14ac:dyDescent="0.25">
      <c r="A278" s="105" t="s">
        <v>771</v>
      </c>
      <c r="B278" s="106" t="s">
        <v>772</v>
      </c>
      <c r="C278" s="153">
        <f>' Önkormányzat kiadásai'!C278+' Óvoda kiadásai'!C278</f>
        <v>0</v>
      </c>
      <c r="D278" s="153">
        <f>' Önkormányzat kiadásai'!D278+' Óvoda kiadásai'!D278</f>
        <v>0</v>
      </c>
      <c r="E278" s="153">
        <f>' Önkormányzat kiadásai'!E278+' Óvoda kiadásai'!E278</f>
        <v>0</v>
      </c>
    </row>
    <row r="279" spans="1:5" ht="25.5" hidden="1" x14ac:dyDescent="0.25">
      <c r="A279" s="105" t="s">
        <v>773</v>
      </c>
      <c r="B279" s="106" t="s">
        <v>774</v>
      </c>
      <c r="C279" s="153">
        <f>' Önkormányzat kiadásai'!C279+' Óvoda kiadásai'!C279</f>
        <v>0</v>
      </c>
      <c r="D279" s="153">
        <f>' Önkormányzat kiadásai'!D279+' Óvoda kiadásai'!D279</f>
        <v>0</v>
      </c>
      <c r="E279" s="153">
        <f>' Önkormányzat kiadásai'!E279+' Óvoda kiadásai'!E279</f>
        <v>0</v>
      </c>
    </row>
    <row r="280" spans="1:5" ht="25.5" hidden="1" x14ac:dyDescent="0.25">
      <c r="A280" s="105" t="s">
        <v>775</v>
      </c>
      <c r="B280" s="106" t="s">
        <v>776</v>
      </c>
      <c r="C280" s="153">
        <f>' Önkormányzat kiadásai'!C280+' Óvoda kiadásai'!C280</f>
        <v>0</v>
      </c>
      <c r="D280" s="153">
        <f>' Önkormányzat kiadásai'!D280+' Óvoda kiadásai'!D280</f>
        <v>0</v>
      </c>
      <c r="E280" s="153">
        <f>' Önkormányzat kiadásai'!E280+' Óvoda kiadásai'!E280</f>
        <v>0</v>
      </c>
    </row>
    <row r="281" spans="1:5" hidden="1" x14ac:dyDescent="0.25">
      <c r="A281" s="105" t="s">
        <v>230</v>
      </c>
      <c r="B281" s="106" t="s">
        <v>777</v>
      </c>
      <c r="C281" s="153">
        <f>' Önkormányzat kiadásai'!C281+' Óvoda kiadásai'!C281</f>
        <v>0</v>
      </c>
      <c r="D281" s="153">
        <f>' Önkormányzat kiadásai'!D281+' Óvoda kiadásai'!D281</f>
        <v>0</v>
      </c>
      <c r="E281" s="153">
        <f>' Önkormányzat kiadásai'!E281+' Óvoda kiadásai'!E281</f>
        <v>0</v>
      </c>
    </row>
    <row r="282" spans="1:5" hidden="1" x14ac:dyDescent="0.25">
      <c r="A282" s="105" t="s">
        <v>232</v>
      </c>
      <c r="B282" s="106" t="s">
        <v>778</v>
      </c>
      <c r="C282" s="153">
        <f>' Önkormányzat kiadásai'!C282+' Óvoda kiadásai'!C282</f>
        <v>0</v>
      </c>
      <c r="D282" s="153">
        <f>' Önkormányzat kiadásai'!D282+' Óvoda kiadásai'!D282</f>
        <v>0</v>
      </c>
      <c r="E282" s="153">
        <f>' Önkormányzat kiadásai'!E282+' Óvoda kiadásai'!E282</f>
        <v>0</v>
      </c>
    </row>
    <row r="283" spans="1:5" ht="38.25" hidden="1" x14ac:dyDescent="0.25">
      <c r="A283" s="105" t="s">
        <v>779</v>
      </c>
      <c r="B283" s="106" t="s">
        <v>780</v>
      </c>
      <c r="C283" s="153">
        <f>' Önkormányzat kiadásai'!C283+' Óvoda kiadásai'!C283</f>
        <v>0</v>
      </c>
      <c r="D283" s="153">
        <f>' Önkormányzat kiadásai'!D283+' Óvoda kiadásai'!D283</f>
        <v>0</v>
      </c>
      <c r="E283" s="153">
        <f>' Önkormányzat kiadásai'!E283+' Óvoda kiadásai'!E283</f>
        <v>0</v>
      </c>
    </row>
    <row r="284" spans="1:5" hidden="1" x14ac:dyDescent="0.25">
      <c r="A284" s="105" t="s">
        <v>234</v>
      </c>
      <c r="B284" s="106" t="s">
        <v>781</v>
      </c>
      <c r="C284" s="153">
        <f>' Önkormányzat kiadásai'!C284+' Óvoda kiadásai'!C284</f>
        <v>0</v>
      </c>
      <c r="D284" s="153">
        <f>' Önkormányzat kiadásai'!D284+' Óvoda kiadásai'!D284</f>
        <v>0</v>
      </c>
      <c r="E284" s="153">
        <f>' Önkormányzat kiadásai'!E284+' Óvoda kiadásai'!E284</f>
        <v>0</v>
      </c>
    </row>
    <row r="285" spans="1:5" hidden="1" x14ac:dyDescent="0.25">
      <c r="A285" s="105" t="s">
        <v>782</v>
      </c>
      <c r="B285" s="106" t="s">
        <v>783</v>
      </c>
      <c r="C285" s="153">
        <f>' Önkormányzat kiadásai'!C285+' Óvoda kiadásai'!C285</f>
        <v>0</v>
      </c>
      <c r="D285" s="153">
        <f>' Önkormányzat kiadásai'!D285+' Óvoda kiadásai'!D285</f>
        <v>0</v>
      </c>
      <c r="E285" s="153">
        <f>' Önkormányzat kiadásai'!E285+' Óvoda kiadásai'!E285</f>
        <v>0</v>
      </c>
    </row>
    <row r="286" spans="1:5" hidden="1" x14ac:dyDescent="0.25">
      <c r="A286" s="105" t="s">
        <v>784</v>
      </c>
      <c r="B286" s="106" t="s">
        <v>785</v>
      </c>
      <c r="C286" s="153">
        <f>' Önkormányzat kiadásai'!C286+' Óvoda kiadásai'!C286</f>
        <v>0</v>
      </c>
      <c r="D286" s="153">
        <f>' Önkormányzat kiadásai'!D286+' Óvoda kiadásai'!D286</f>
        <v>0</v>
      </c>
      <c r="E286" s="153">
        <f>' Önkormányzat kiadásai'!E286+' Óvoda kiadásai'!E286</f>
        <v>0</v>
      </c>
    </row>
    <row r="287" spans="1:5" ht="25.5" hidden="1" x14ac:dyDescent="0.25">
      <c r="A287" s="105" t="s">
        <v>786</v>
      </c>
      <c r="B287" s="106" t="s">
        <v>787</v>
      </c>
      <c r="C287" s="153">
        <f>' Önkormányzat kiadásai'!C287+' Óvoda kiadásai'!C287</f>
        <v>0</v>
      </c>
      <c r="D287" s="153">
        <f>' Önkormányzat kiadásai'!D287+' Óvoda kiadásai'!D287</f>
        <v>0</v>
      </c>
      <c r="E287" s="153">
        <f>' Önkormányzat kiadásai'!E287+' Óvoda kiadásai'!E287</f>
        <v>0</v>
      </c>
    </row>
    <row r="288" spans="1:5" hidden="1" x14ac:dyDescent="0.25">
      <c r="A288" s="105" t="s">
        <v>788</v>
      </c>
      <c r="B288" s="106" t="s">
        <v>789</v>
      </c>
      <c r="C288" s="153">
        <f>' Önkormányzat kiadásai'!C288+' Óvoda kiadásai'!C288</f>
        <v>0</v>
      </c>
      <c r="D288" s="153">
        <f>' Önkormányzat kiadásai'!D288+' Óvoda kiadásai'!D288</f>
        <v>0</v>
      </c>
      <c r="E288" s="153">
        <f>' Önkormányzat kiadásai'!E288+' Óvoda kiadásai'!E288</f>
        <v>0</v>
      </c>
    </row>
    <row r="289" spans="1:5" ht="25.5" hidden="1" x14ac:dyDescent="0.25">
      <c r="A289" s="105" t="s">
        <v>790</v>
      </c>
      <c r="B289" s="106" t="s">
        <v>791</v>
      </c>
      <c r="C289" s="153">
        <f>' Önkormányzat kiadásai'!C289+' Óvoda kiadásai'!C289</f>
        <v>0</v>
      </c>
      <c r="D289" s="153">
        <f>' Önkormányzat kiadásai'!D289+' Óvoda kiadásai'!D289</f>
        <v>0</v>
      </c>
      <c r="E289" s="153">
        <f>' Önkormányzat kiadásai'!E289+' Óvoda kiadásai'!E289</f>
        <v>0</v>
      </c>
    </row>
    <row r="290" spans="1:5" ht="25.5" hidden="1" x14ac:dyDescent="0.25">
      <c r="A290" s="105" t="s">
        <v>792</v>
      </c>
      <c r="B290" s="106" t="s">
        <v>793</v>
      </c>
      <c r="C290" s="153">
        <f>' Önkormányzat kiadásai'!C290+' Óvoda kiadásai'!C290</f>
        <v>0</v>
      </c>
      <c r="D290" s="153">
        <f>' Önkormányzat kiadásai'!D290+' Óvoda kiadásai'!D290</f>
        <v>0</v>
      </c>
      <c r="E290" s="153">
        <f>' Önkormányzat kiadásai'!E290+' Óvoda kiadásai'!E290</f>
        <v>0</v>
      </c>
    </row>
    <row r="291" spans="1:5" ht="38.25" hidden="1" x14ac:dyDescent="0.25">
      <c r="A291" s="105" t="s">
        <v>236</v>
      </c>
      <c r="B291" s="106" t="s">
        <v>794</v>
      </c>
      <c r="C291" s="153">
        <f>' Önkormányzat kiadásai'!C291+' Óvoda kiadásai'!C291</f>
        <v>0</v>
      </c>
      <c r="D291" s="153">
        <f>' Önkormányzat kiadásai'!D291+' Óvoda kiadásai'!D291</f>
        <v>0</v>
      </c>
      <c r="E291" s="153">
        <f>' Önkormányzat kiadásai'!E291+' Óvoda kiadásai'!E291</f>
        <v>0</v>
      </c>
    </row>
    <row r="292" spans="1:5" ht="38.25" hidden="1" x14ac:dyDescent="0.25">
      <c r="A292" s="105" t="s">
        <v>238</v>
      </c>
      <c r="B292" s="106" t="s">
        <v>795</v>
      </c>
      <c r="C292" s="153">
        <f>' Önkormányzat kiadásai'!C292+' Óvoda kiadásai'!C292</f>
        <v>0</v>
      </c>
      <c r="D292" s="153">
        <f>' Önkormányzat kiadásai'!D292+' Óvoda kiadásai'!D292</f>
        <v>0</v>
      </c>
      <c r="E292" s="153">
        <f>' Önkormányzat kiadásai'!E292+' Óvoda kiadásai'!E292</f>
        <v>0</v>
      </c>
    </row>
    <row r="293" spans="1:5" ht="38.25" hidden="1" x14ac:dyDescent="0.25">
      <c r="A293" s="105" t="s">
        <v>796</v>
      </c>
      <c r="B293" s="106" t="s">
        <v>797</v>
      </c>
      <c r="C293" s="153">
        <f>' Önkormányzat kiadásai'!C293+' Óvoda kiadásai'!C293</f>
        <v>0</v>
      </c>
      <c r="D293" s="153">
        <f>' Önkormányzat kiadásai'!D293+' Óvoda kiadásai'!D293</f>
        <v>0</v>
      </c>
      <c r="E293" s="153">
        <f>' Önkormányzat kiadásai'!E293+' Óvoda kiadásai'!E293</f>
        <v>0</v>
      </c>
    </row>
    <row r="294" spans="1:5" hidden="1" x14ac:dyDescent="0.25">
      <c r="A294" s="105" t="s">
        <v>798</v>
      </c>
      <c r="B294" s="106" t="s">
        <v>799</v>
      </c>
      <c r="C294" s="153">
        <f>' Önkormányzat kiadásai'!C294+' Óvoda kiadásai'!C294</f>
        <v>0</v>
      </c>
      <c r="D294" s="153">
        <f>' Önkormányzat kiadásai'!D294+' Óvoda kiadásai'!D294</f>
        <v>0</v>
      </c>
      <c r="E294" s="153">
        <f>' Önkormányzat kiadásai'!E294+' Óvoda kiadásai'!E294</f>
        <v>0</v>
      </c>
    </row>
    <row r="295" spans="1:5" hidden="1" x14ac:dyDescent="0.25">
      <c r="A295" s="105" t="s">
        <v>240</v>
      </c>
      <c r="B295" s="106" t="s">
        <v>800</v>
      </c>
      <c r="C295" s="153">
        <f>' Önkormányzat kiadásai'!C295+' Óvoda kiadásai'!C295</f>
        <v>0</v>
      </c>
      <c r="D295" s="153">
        <f>' Önkormányzat kiadásai'!D295+' Óvoda kiadásai'!D295</f>
        <v>0</v>
      </c>
      <c r="E295" s="153">
        <f>' Önkormányzat kiadásai'!E295+' Óvoda kiadásai'!E295</f>
        <v>0</v>
      </c>
    </row>
    <row r="296" spans="1:5" hidden="1" x14ac:dyDescent="0.25">
      <c r="A296" s="105" t="s">
        <v>242</v>
      </c>
      <c r="B296" s="106" t="s">
        <v>801</v>
      </c>
      <c r="C296" s="153">
        <f>' Önkormányzat kiadásai'!C296+' Óvoda kiadásai'!C296</f>
        <v>0</v>
      </c>
      <c r="D296" s="153">
        <f>' Önkormányzat kiadásai'!D296+' Óvoda kiadásai'!D296</f>
        <v>0</v>
      </c>
      <c r="E296" s="153">
        <f>' Önkormányzat kiadásai'!E296+' Óvoda kiadásai'!E296</f>
        <v>0</v>
      </c>
    </row>
    <row r="297" spans="1:5" hidden="1" x14ac:dyDescent="0.25">
      <c r="A297" s="105" t="s">
        <v>244</v>
      </c>
      <c r="B297" s="106" t="s">
        <v>802</v>
      </c>
      <c r="C297" s="153">
        <f>' Önkormányzat kiadásai'!C297+' Óvoda kiadásai'!C297</f>
        <v>0</v>
      </c>
      <c r="D297" s="153">
        <f>' Önkormányzat kiadásai'!D297+' Óvoda kiadásai'!D297</f>
        <v>0</v>
      </c>
      <c r="E297" s="153">
        <f>' Önkormányzat kiadásai'!E297+' Óvoda kiadásai'!E297</f>
        <v>0</v>
      </c>
    </row>
    <row r="298" spans="1:5" hidden="1" x14ac:dyDescent="0.25">
      <c r="A298" s="105" t="s">
        <v>246</v>
      </c>
      <c r="B298" s="106" t="s">
        <v>803</v>
      </c>
      <c r="C298" s="153">
        <f>' Önkormányzat kiadásai'!C298+' Óvoda kiadásai'!C298</f>
        <v>0</v>
      </c>
      <c r="D298" s="153">
        <f>' Önkormányzat kiadásai'!D298+' Óvoda kiadásai'!D298</f>
        <v>0</v>
      </c>
      <c r="E298" s="153">
        <f>' Önkormányzat kiadásai'!E298+' Óvoda kiadásai'!E298</f>
        <v>0</v>
      </c>
    </row>
    <row r="299" spans="1:5" ht="25.5" hidden="1" x14ac:dyDescent="0.25">
      <c r="A299" s="105" t="s">
        <v>804</v>
      </c>
      <c r="B299" s="106" t="s">
        <v>805</v>
      </c>
      <c r="C299" s="153">
        <f>' Önkormányzat kiadásai'!C299+' Óvoda kiadásai'!C299</f>
        <v>0</v>
      </c>
      <c r="D299" s="153">
        <f>' Önkormányzat kiadásai'!D299+' Óvoda kiadásai'!D299</f>
        <v>0</v>
      </c>
      <c r="E299" s="153">
        <f>' Önkormányzat kiadásai'!E299+' Óvoda kiadásai'!E299</f>
        <v>0</v>
      </c>
    </row>
    <row r="300" spans="1:5" ht="25.5" hidden="1" x14ac:dyDescent="0.25">
      <c r="A300" s="105" t="s">
        <v>806</v>
      </c>
      <c r="B300" s="106" t="s">
        <v>807</v>
      </c>
      <c r="C300" s="153">
        <f>' Önkormányzat kiadásai'!C300+' Óvoda kiadásai'!C300</f>
        <v>0</v>
      </c>
      <c r="D300" s="153">
        <f>' Önkormányzat kiadásai'!D300+' Óvoda kiadásai'!D300</f>
        <v>0</v>
      </c>
      <c r="E300" s="153">
        <f>' Önkormányzat kiadásai'!E300+' Óvoda kiadásai'!E300</f>
        <v>0</v>
      </c>
    </row>
    <row r="301" spans="1:5" hidden="1" x14ac:dyDescent="0.25">
      <c r="A301" s="105" t="s">
        <v>808</v>
      </c>
      <c r="B301" s="106" t="s">
        <v>809</v>
      </c>
      <c r="C301" s="153">
        <f>' Önkormányzat kiadásai'!C301+' Óvoda kiadásai'!C301</f>
        <v>0</v>
      </c>
      <c r="D301" s="153">
        <f>' Önkormányzat kiadásai'!D301+' Óvoda kiadásai'!D301</f>
        <v>0</v>
      </c>
      <c r="E301" s="153">
        <f>' Önkormányzat kiadásai'!E301+' Óvoda kiadásai'!E301</f>
        <v>0</v>
      </c>
    </row>
    <row r="302" spans="1:5" hidden="1" x14ac:dyDescent="0.25">
      <c r="A302" s="105" t="s">
        <v>810</v>
      </c>
      <c r="B302" s="106" t="s">
        <v>811</v>
      </c>
      <c r="C302" s="153">
        <f>' Önkormányzat kiadásai'!C302+' Óvoda kiadásai'!C302</f>
        <v>0</v>
      </c>
      <c r="D302" s="153">
        <f>' Önkormányzat kiadásai'!D302+' Óvoda kiadásai'!D302</f>
        <v>0</v>
      </c>
      <c r="E302" s="153">
        <f>' Önkormányzat kiadásai'!E302+' Óvoda kiadásai'!E302</f>
        <v>0</v>
      </c>
    </row>
    <row r="303" spans="1:5" ht="25.5" hidden="1" x14ac:dyDescent="0.25">
      <c r="A303" s="105" t="s">
        <v>812</v>
      </c>
      <c r="B303" s="106" t="s">
        <v>813</v>
      </c>
      <c r="C303" s="153">
        <f>' Önkormányzat kiadásai'!C303+' Óvoda kiadásai'!C303</f>
        <v>0</v>
      </c>
      <c r="D303" s="153">
        <f>' Önkormányzat kiadásai'!D303+' Óvoda kiadásai'!D303</f>
        <v>0</v>
      </c>
      <c r="E303" s="153">
        <f>' Önkormányzat kiadásai'!E303+' Óvoda kiadásai'!E303</f>
        <v>0</v>
      </c>
    </row>
    <row r="304" spans="1:5" hidden="1" x14ac:dyDescent="0.25">
      <c r="A304" s="105" t="s">
        <v>814</v>
      </c>
      <c r="B304" s="106" t="s">
        <v>815</v>
      </c>
      <c r="C304" s="153">
        <f>' Önkormányzat kiadásai'!C304+' Óvoda kiadásai'!C304</f>
        <v>0</v>
      </c>
      <c r="D304" s="153">
        <f>' Önkormányzat kiadásai'!D304+' Óvoda kiadásai'!D304</f>
        <v>0</v>
      </c>
      <c r="E304" s="153">
        <f>' Önkormányzat kiadásai'!E304+' Óvoda kiadásai'!E304</f>
        <v>0</v>
      </c>
    </row>
    <row r="305" spans="1:5" hidden="1" x14ac:dyDescent="0.25">
      <c r="A305" s="105" t="s">
        <v>816</v>
      </c>
      <c r="B305" s="106" t="s">
        <v>817</v>
      </c>
      <c r="C305" s="153">
        <f>' Önkormányzat kiadásai'!C305+' Óvoda kiadásai'!C305</f>
        <v>0</v>
      </c>
      <c r="D305" s="153">
        <f>' Önkormányzat kiadásai'!D305+' Óvoda kiadásai'!D305</f>
        <v>0</v>
      </c>
      <c r="E305" s="153">
        <f>' Önkormányzat kiadásai'!E305+' Óvoda kiadásai'!E305</f>
        <v>0</v>
      </c>
    </row>
    <row r="306" spans="1:5" ht="25.5" hidden="1" x14ac:dyDescent="0.25">
      <c r="A306" s="105" t="s">
        <v>818</v>
      </c>
      <c r="B306" s="106" t="s">
        <v>819</v>
      </c>
      <c r="C306" s="153">
        <f>' Önkormányzat kiadásai'!C306+' Óvoda kiadásai'!C306</f>
        <v>0</v>
      </c>
      <c r="D306" s="153">
        <f>' Önkormányzat kiadásai'!D306+' Óvoda kiadásai'!D306</f>
        <v>0</v>
      </c>
      <c r="E306" s="153">
        <f>' Önkormányzat kiadásai'!E306+' Óvoda kiadásai'!E306</f>
        <v>0</v>
      </c>
    </row>
    <row r="307" spans="1:5" hidden="1" x14ac:dyDescent="0.25">
      <c r="A307" s="105" t="s">
        <v>820</v>
      </c>
      <c r="B307" s="106" t="s">
        <v>821</v>
      </c>
      <c r="C307" s="153">
        <f>' Önkormányzat kiadásai'!C307+' Óvoda kiadásai'!C307</f>
        <v>0</v>
      </c>
      <c r="D307" s="153">
        <f>' Önkormányzat kiadásai'!D307+' Óvoda kiadásai'!D307</f>
        <v>0</v>
      </c>
      <c r="E307" s="153">
        <f>' Önkormányzat kiadásai'!E307+' Óvoda kiadásai'!E307</f>
        <v>0</v>
      </c>
    </row>
    <row r="308" spans="1:5" hidden="1" x14ac:dyDescent="0.25">
      <c r="A308" s="105" t="s">
        <v>822</v>
      </c>
      <c r="B308" s="106" t="s">
        <v>823</v>
      </c>
      <c r="C308" s="153">
        <f>' Önkormányzat kiadásai'!C308+' Óvoda kiadásai'!C308</f>
        <v>0</v>
      </c>
      <c r="D308" s="153">
        <f>' Önkormányzat kiadásai'!D308+' Óvoda kiadásai'!D308</f>
        <v>0</v>
      </c>
      <c r="E308" s="153">
        <f>' Önkormányzat kiadásai'!E308+' Óvoda kiadásai'!E308</f>
        <v>0</v>
      </c>
    </row>
    <row r="309" spans="1:5" hidden="1" x14ac:dyDescent="0.25">
      <c r="A309" s="105" t="s">
        <v>824</v>
      </c>
      <c r="B309" s="106" t="s">
        <v>825</v>
      </c>
      <c r="C309" s="153">
        <f>' Önkormányzat kiadásai'!C309+' Óvoda kiadásai'!C309</f>
        <v>0</v>
      </c>
      <c r="D309" s="153">
        <f>' Önkormányzat kiadásai'!D309+' Óvoda kiadásai'!D309</f>
        <v>0</v>
      </c>
      <c r="E309" s="153">
        <f>' Önkormányzat kiadásai'!E309+' Óvoda kiadásai'!E309</f>
        <v>0</v>
      </c>
    </row>
    <row r="310" spans="1:5" hidden="1" x14ac:dyDescent="0.25">
      <c r="A310" s="105" t="s">
        <v>826</v>
      </c>
      <c r="B310" s="106" t="s">
        <v>827</v>
      </c>
      <c r="C310" s="153">
        <f>' Önkormányzat kiadásai'!C310+' Óvoda kiadásai'!C310</f>
        <v>0</v>
      </c>
      <c r="D310" s="153">
        <f>' Önkormányzat kiadásai'!D310+' Óvoda kiadásai'!D310</f>
        <v>0</v>
      </c>
      <c r="E310" s="153">
        <f>' Önkormányzat kiadásai'!E310+' Óvoda kiadásai'!E310</f>
        <v>0</v>
      </c>
    </row>
    <row r="311" spans="1:5" hidden="1" x14ac:dyDescent="0.25">
      <c r="A311" s="105" t="s">
        <v>828</v>
      </c>
      <c r="B311" s="106" t="s">
        <v>829</v>
      </c>
      <c r="C311" s="153">
        <f>' Önkormányzat kiadásai'!C311+' Óvoda kiadásai'!C311</f>
        <v>0</v>
      </c>
      <c r="D311" s="153">
        <f>' Önkormányzat kiadásai'!D311+' Óvoda kiadásai'!D311</f>
        <v>0</v>
      </c>
      <c r="E311" s="153">
        <f>' Önkormányzat kiadásai'!E311+' Óvoda kiadásai'!E311</f>
        <v>0</v>
      </c>
    </row>
    <row r="312" spans="1:5" ht="25.5" hidden="1" x14ac:dyDescent="0.25">
      <c r="A312" s="105" t="s">
        <v>830</v>
      </c>
      <c r="B312" s="106" t="s">
        <v>831</v>
      </c>
      <c r="C312" s="153">
        <f>' Önkormányzat kiadásai'!C312+' Óvoda kiadásai'!C312</f>
        <v>0</v>
      </c>
      <c r="D312" s="153">
        <f>' Önkormányzat kiadásai'!D312+' Óvoda kiadásai'!D312</f>
        <v>0</v>
      </c>
      <c r="E312" s="153">
        <f>' Önkormányzat kiadásai'!E312+' Óvoda kiadásai'!E312</f>
        <v>0</v>
      </c>
    </row>
    <row r="313" spans="1:5" ht="25.5" hidden="1" x14ac:dyDescent="0.25">
      <c r="A313" s="105" t="s">
        <v>832</v>
      </c>
      <c r="B313" s="106" t="s">
        <v>833</v>
      </c>
      <c r="C313" s="153">
        <f>' Önkormányzat kiadásai'!C313+' Óvoda kiadásai'!C313</f>
        <v>0</v>
      </c>
      <c r="D313" s="153">
        <f>' Önkormányzat kiadásai'!D313+' Óvoda kiadásai'!D313</f>
        <v>0</v>
      </c>
      <c r="E313" s="153">
        <f>' Önkormányzat kiadásai'!E313+' Óvoda kiadásai'!E313</f>
        <v>0</v>
      </c>
    </row>
    <row r="314" spans="1:5" hidden="1" x14ac:dyDescent="0.25">
      <c r="A314" s="105" t="s">
        <v>312</v>
      </c>
      <c r="B314" s="106" t="s">
        <v>834</v>
      </c>
      <c r="C314" s="153">
        <f>' Önkormányzat kiadásai'!C314+' Óvoda kiadásai'!C314</f>
        <v>0</v>
      </c>
      <c r="D314" s="153">
        <f>' Önkormányzat kiadásai'!D314+' Óvoda kiadásai'!D314</f>
        <v>0</v>
      </c>
      <c r="E314" s="153">
        <f>' Önkormányzat kiadásai'!E314+' Óvoda kiadásai'!E314</f>
        <v>0</v>
      </c>
    </row>
    <row r="315" spans="1:5" hidden="1" x14ac:dyDescent="0.25">
      <c r="A315" s="105" t="s">
        <v>835</v>
      </c>
      <c r="B315" s="106" t="s">
        <v>836</v>
      </c>
      <c r="C315" s="153">
        <f>' Önkormányzat kiadásai'!C315+' Óvoda kiadásai'!C315</f>
        <v>0</v>
      </c>
      <c r="D315" s="153">
        <f>' Önkormányzat kiadásai'!D315+' Óvoda kiadásai'!D315</f>
        <v>0</v>
      </c>
      <c r="E315" s="153">
        <f>' Önkormányzat kiadásai'!E315+' Óvoda kiadásai'!E315</f>
        <v>0</v>
      </c>
    </row>
    <row r="316" spans="1:5" ht="25.5" hidden="1" x14ac:dyDescent="0.25">
      <c r="A316" s="105" t="s">
        <v>837</v>
      </c>
      <c r="B316" s="106" t="s">
        <v>838</v>
      </c>
      <c r="C316" s="153">
        <f>' Önkormányzat kiadásai'!C316+' Óvoda kiadásai'!C316</f>
        <v>0</v>
      </c>
      <c r="D316" s="153">
        <f>' Önkormányzat kiadásai'!D316+' Óvoda kiadásai'!D316</f>
        <v>0</v>
      </c>
      <c r="E316" s="153">
        <f>' Önkormányzat kiadásai'!E316+' Óvoda kiadásai'!E316</f>
        <v>0</v>
      </c>
    </row>
    <row r="317" spans="1:5" hidden="1" x14ac:dyDescent="0.25">
      <c r="A317" s="105" t="s">
        <v>839</v>
      </c>
      <c r="B317" s="106" t="s">
        <v>840</v>
      </c>
      <c r="C317" s="153">
        <f>' Önkormányzat kiadásai'!C317+' Óvoda kiadásai'!C317</f>
        <v>0</v>
      </c>
      <c r="D317" s="153">
        <f>' Önkormányzat kiadásai'!D317+' Óvoda kiadásai'!D317</f>
        <v>0</v>
      </c>
      <c r="E317" s="153">
        <f>' Önkormányzat kiadásai'!E317+' Óvoda kiadásai'!E317</f>
        <v>0</v>
      </c>
    </row>
    <row r="318" spans="1:5" ht="25.5" hidden="1" x14ac:dyDescent="0.25">
      <c r="A318" s="163" t="s">
        <v>329</v>
      </c>
      <c r="B318" s="164" t="s">
        <v>330</v>
      </c>
      <c r="C318" s="153">
        <f>' Önkormányzat kiadásai'!C318+' Óvoda kiadásai'!C318</f>
        <v>0</v>
      </c>
      <c r="D318" s="153">
        <f>' Önkormányzat kiadásai'!D318+' Óvoda kiadásai'!D318</f>
        <v>0</v>
      </c>
      <c r="E318" s="153">
        <f>' Önkormányzat kiadásai'!E318+' Óvoda kiadásai'!E318</f>
        <v>0</v>
      </c>
    </row>
    <row r="319" spans="1:5" ht="25.5" x14ac:dyDescent="0.25">
      <c r="A319" s="282" t="s">
        <v>331</v>
      </c>
      <c r="B319" s="283" t="s">
        <v>332</v>
      </c>
      <c r="C319" s="284">
        <f>' Önkormányzat kiadásai'!C319+' Óvoda kiadásai'!C319</f>
        <v>136519695</v>
      </c>
      <c r="D319" s="284">
        <f>' Önkormányzat kiadásai'!D319+' Óvoda kiadásai'!D319</f>
        <v>281808038</v>
      </c>
      <c r="E319" s="284">
        <f>' Önkormányzat kiadásai'!E319+' Óvoda kiadásai'!E319</f>
        <v>133451161</v>
      </c>
    </row>
    <row r="320" spans="1:5" ht="25.5" x14ac:dyDescent="0.25">
      <c r="A320" s="105" t="s">
        <v>13</v>
      </c>
      <c r="B320" s="106" t="s">
        <v>841</v>
      </c>
      <c r="C320" s="153">
        <f>'Önkormányzat bevételei'!C7+'Óvoda bevételei'!C7</f>
        <v>21142550</v>
      </c>
      <c r="D320" s="153">
        <f>'Önkormányzat bevételei'!D7+'Óvoda bevételei'!D7</f>
        <v>25058203</v>
      </c>
      <c r="E320" s="153">
        <f>'Önkormányzat bevételei'!E7+'Óvoda bevételei'!E7</f>
        <v>25058203</v>
      </c>
    </row>
    <row r="321" spans="1:5" ht="25.5" x14ac:dyDescent="0.25">
      <c r="A321" s="105" t="s">
        <v>82</v>
      </c>
      <c r="B321" s="106" t="s">
        <v>842</v>
      </c>
      <c r="C321" s="153">
        <f>'Önkormányzat bevételei'!C8+'Óvoda bevételei'!C8</f>
        <v>26196650</v>
      </c>
      <c r="D321" s="153">
        <f>'Önkormányzat bevételei'!D8+'Óvoda bevételei'!D8</f>
        <v>28662896</v>
      </c>
      <c r="E321" s="153">
        <f>'Önkormányzat bevételei'!E8+'Óvoda bevételei'!E8</f>
        <v>27001412</v>
      </c>
    </row>
    <row r="322" spans="1:5" ht="38.25" x14ac:dyDescent="0.25">
      <c r="A322" s="105" t="s">
        <v>83</v>
      </c>
      <c r="B322" s="106" t="s">
        <v>843</v>
      </c>
      <c r="C322" s="153">
        <f>'Önkormányzat bevételei'!C9+'Óvoda bevételei'!C9</f>
        <v>15162830</v>
      </c>
      <c r="D322" s="153">
        <f>'Önkormányzat bevételei'!D9+'Óvoda bevételei'!D9</f>
        <v>15645140</v>
      </c>
      <c r="E322" s="153">
        <f>'Önkormányzat bevételei'!E9+'Óvoda bevételei'!E9</f>
        <v>15645140</v>
      </c>
    </row>
    <row r="323" spans="1:5" ht="25.5" x14ac:dyDescent="0.25">
      <c r="A323" s="105" t="s">
        <v>84</v>
      </c>
      <c r="B323" s="106" t="s">
        <v>844</v>
      </c>
      <c r="C323" s="153">
        <f>'Önkormányzat bevételei'!C10+'Óvoda bevételei'!C10</f>
        <v>2270000</v>
      </c>
      <c r="D323" s="153">
        <f>'Önkormányzat bevételei'!D10+'Óvoda bevételei'!D10</f>
        <v>2270000</v>
      </c>
      <c r="E323" s="153">
        <f>'Önkormányzat bevételei'!E10+'Óvoda bevételei'!E10</f>
        <v>2270000</v>
      </c>
    </row>
    <row r="324" spans="1:5" x14ac:dyDescent="0.25">
      <c r="A324" s="105" t="s">
        <v>85</v>
      </c>
      <c r="B324" s="106" t="s">
        <v>845</v>
      </c>
      <c r="C324" s="153">
        <f>'Önkormányzat bevételei'!C11+'Óvoda bevételei'!C11</f>
        <v>3915653</v>
      </c>
      <c r="D324" s="153">
        <f>'Önkormányzat bevételei'!D11+'Óvoda bevételei'!D11</f>
        <v>12255168</v>
      </c>
      <c r="E324" s="153">
        <f>'Önkormányzat bevételei'!E11+'Óvoda bevételei'!E11</f>
        <v>12255168</v>
      </c>
    </row>
    <row r="325" spans="1:5" ht="25.5" x14ac:dyDescent="0.25">
      <c r="A325" s="105" t="s">
        <v>117</v>
      </c>
      <c r="B325" s="106" t="s">
        <v>846</v>
      </c>
      <c r="C325" s="153">
        <f>'Önkormányzat bevételei'!C12+'Óvoda bevételei'!C12</f>
        <v>0</v>
      </c>
      <c r="D325" s="153">
        <f>'Önkormányzat bevételei'!D12+'Óvoda bevételei'!D12</f>
        <v>3032801</v>
      </c>
      <c r="E325" s="153">
        <f>'Önkormányzat bevételei'!E12+'Óvoda bevételei'!E12</f>
        <v>2089001</v>
      </c>
    </row>
    <row r="326" spans="1:5" ht="25.5" x14ac:dyDescent="0.25">
      <c r="A326" s="193" t="s">
        <v>14</v>
      </c>
      <c r="B326" s="194" t="s">
        <v>847</v>
      </c>
      <c r="C326" s="153">
        <f>'Önkormányzat bevételei'!C13+'Óvoda bevételei'!C13</f>
        <v>68687683</v>
      </c>
      <c r="D326" s="153">
        <f>'Önkormányzat bevételei'!D13+'Óvoda bevételei'!D13</f>
        <v>86924208</v>
      </c>
      <c r="E326" s="153">
        <f>'Önkormányzat bevételei'!E13+'Óvoda bevételei'!E13</f>
        <v>84318924</v>
      </c>
    </row>
    <row r="327" spans="1:5" hidden="1" x14ac:dyDescent="0.25">
      <c r="A327" s="105" t="s">
        <v>118</v>
      </c>
      <c r="B327" s="106" t="s">
        <v>848</v>
      </c>
      <c r="C327" s="153">
        <f>'Önkormányzat bevételei'!C14+'Óvoda bevételei'!C14</f>
        <v>0</v>
      </c>
      <c r="D327" s="153">
        <f>'Önkormányzat bevételei'!D14+'Óvoda bevételei'!D14</f>
        <v>0</v>
      </c>
      <c r="E327" s="153">
        <f>'Önkormányzat bevételei'!E14+'Óvoda bevételei'!E14</f>
        <v>0</v>
      </c>
    </row>
    <row r="328" spans="1:5" ht="38.25" hidden="1" x14ac:dyDescent="0.25">
      <c r="A328" s="105" t="s">
        <v>114</v>
      </c>
      <c r="B328" s="106" t="s">
        <v>849</v>
      </c>
      <c r="C328" s="153">
        <f>'Önkormányzat bevételei'!C15+'Óvoda bevételei'!C15</f>
        <v>0</v>
      </c>
      <c r="D328" s="153">
        <f>'Önkormányzat bevételei'!D15+'Óvoda bevételei'!D15</f>
        <v>0</v>
      </c>
      <c r="E328" s="153">
        <f>'Önkormányzat bevételei'!E15+'Óvoda bevételei'!E15</f>
        <v>0</v>
      </c>
    </row>
    <row r="329" spans="1:5" ht="38.25" hidden="1" x14ac:dyDescent="0.25">
      <c r="A329" s="105" t="s">
        <v>15</v>
      </c>
      <c r="B329" s="106" t="s">
        <v>850</v>
      </c>
      <c r="C329" s="153">
        <f>'Önkormányzat bevételei'!C16+'Óvoda bevételei'!C16</f>
        <v>0</v>
      </c>
      <c r="D329" s="153">
        <f>'Önkormányzat bevételei'!D16+'Óvoda bevételei'!D16</f>
        <v>0</v>
      </c>
      <c r="E329" s="153">
        <f>'Önkormányzat bevételei'!E16+'Óvoda bevételei'!E16</f>
        <v>0</v>
      </c>
    </row>
    <row r="330" spans="1:5" hidden="1" x14ac:dyDescent="0.25">
      <c r="A330" s="105" t="s">
        <v>119</v>
      </c>
      <c r="B330" s="106" t="s">
        <v>851</v>
      </c>
      <c r="C330" s="153">
        <f>'Önkormányzat bevételei'!C17+'Óvoda bevételei'!C17</f>
        <v>0</v>
      </c>
      <c r="D330" s="153">
        <f>'Önkormányzat bevételei'!D17+'Óvoda bevételei'!D17</f>
        <v>0</v>
      </c>
      <c r="E330" s="153">
        <f>'Önkormányzat bevételei'!E17+'Óvoda bevételei'!E17</f>
        <v>0</v>
      </c>
    </row>
    <row r="331" spans="1:5" hidden="1" x14ac:dyDescent="0.25">
      <c r="A331" s="105" t="s">
        <v>120</v>
      </c>
      <c r="B331" s="106" t="s">
        <v>852</v>
      </c>
      <c r="C331" s="153">
        <f>'Önkormányzat bevételei'!C18+'Óvoda bevételei'!C18</f>
        <v>0</v>
      </c>
      <c r="D331" s="153">
        <f>'Önkormányzat bevételei'!D18+'Óvoda bevételei'!D18</f>
        <v>0</v>
      </c>
      <c r="E331" s="153">
        <f>'Önkormányzat bevételei'!E18+'Óvoda bevételei'!E18</f>
        <v>0</v>
      </c>
    </row>
    <row r="332" spans="1:5" ht="38.25" hidden="1" x14ac:dyDescent="0.25">
      <c r="A332" s="105" t="s">
        <v>16</v>
      </c>
      <c r="B332" s="106" t="s">
        <v>853</v>
      </c>
      <c r="C332" s="153">
        <f>'Önkormányzat bevételei'!C19+'Óvoda bevételei'!C19</f>
        <v>0</v>
      </c>
      <c r="D332" s="153">
        <f>'Önkormányzat bevételei'!D19+'Óvoda bevételei'!D19</f>
        <v>0</v>
      </c>
      <c r="E332" s="153">
        <f>'Önkormányzat bevételei'!E19+'Óvoda bevételei'!E19</f>
        <v>0</v>
      </c>
    </row>
    <row r="333" spans="1:5" hidden="1" x14ac:dyDescent="0.25">
      <c r="A333" s="105" t="s">
        <v>121</v>
      </c>
      <c r="B333" s="106" t="s">
        <v>854</v>
      </c>
      <c r="C333" s="153">
        <f>'Önkormányzat bevételei'!C20+'Óvoda bevételei'!C20</f>
        <v>0</v>
      </c>
      <c r="D333" s="153">
        <f>'Önkormányzat bevételei'!D20+'Óvoda bevételei'!D20</f>
        <v>0</v>
      </c>
      <c r="E333" s="153">
        <f>'Önkormányzat bevételei'!E20+'Óvoda bevételei'!E20</f>
        <v>0</v>
      </c>
    </row>
    <row r="334" spans="1:5" hidden="1" x14ac:dyDescent="0.25">
      <c r="A334" s="105" t="s">
        <v>17</v>
      </c>
      <c r="B334" s="106" t="s">
        <v>855</v>
      </c>
      <c r="C334" s="153">
        <f>'Önkormányzat bevételei'!C21+'Óvoda bevételei'!C21</f>
        <v>0</v>
      </c>
      <c r="D334" s="153">
        <f>'Önkormányzat bevételei'!D21+'Óvoda bevételei'!D21</f>
        <v>0</v>
      </c>
      <c r="E334" s="153">
        <f>'Önkormányzat bevételei'!E21+'Óvoda bevételei'!E21</f>
        <v>0</v>
      </c>
    </row>
    <row r="335" spans="1:5" hidden="1" x14ac:dyDescent="0.25">
      <c r="A335" s="105" t="s">
        <v>18</v>
      </c>
      <c r="B335" s="106" t="s">
        <v>856</v>
      </c>
      <c r="C335" s="153">
        <f>'Önkormányzat bevételei'!C22+'Óvoda bevételei'!C22</f>
        <v>0</v>
      </c>
      <c r="D335" s="153">
        <f>'Önkormányzat bevételei'!D22+'Óvoda bevételei'!D22</f>
        <v>0</v>
      </c>
      <c r="E335" s="153">
        <f>'Önkormányzat bevételei'!E22+'Óvoda bevételei'!E22</f>
        <v>0</v>
      </c>
    </row>
    <row r="336" spans="1:5" ht="25.5" hidden="1" x14ac:dyDescent="0.25">
      <c r="A336" s="105" t="s">
        <v>19</v>
      </c>
      <c r="B336" s="106" t="s">
        <v>857</v>
      </c>
      <c r="C336" s="153">
        <f>'Önkormányzat bevételei'!C23+'Óvoda bevételei'!C23</f>
        <v>0</v>
      </c>
      <c r="D336" s="153">
        <f>'Önkormányzat bevételei'!D23+'Óvoda bevételei'!D23</f>
        <v>0</v>
      </c>
      <c r="E336" s="153">
        <f>'Önkormányzat bevételei'!E23+'Óvoda bevételei'!E23</f>
        <v>0</v>
      </c>
    </row>
    <row r="337" spans="1:5" hidden="1" x14ac:dyDescent="0.25">
      <c r="A337" s="105" t="s">
        <v>20</v>
      </c>
      <c r="B337" s="106" t="s">
        <v>858</v>
      </c>
      <c r="C337" s="153">
        <f>'Önkormányzat bevételei'!C24+'Óvoda bevételei'!C24</f>
        <v>0</v>
      </c>
      <c r="D337" s="153">
        <f>'Önkormányzat bevételei'!D24+'Óvoda bevételei'!D24</f>
        <v>0</v>
      </c>
      <c r="E337" s="153">
        <f>'Önkormányzat bevételei'!E24+'Óvoda bevételei'!E24</f>
        <v>0</v>
      </c>
    </row>
    <row r="338" spans="1:5" ht="25.5" hidden="1" x14ac:dyDescent="0.25">
      <c r="A338" s="105" t="s">
        <v>21</v>
      </c>
      <c r="B338" s="106" t="s">
        <v>859</v>
      </c>
      <c r="C338" s="153">
        <f>'Önkormányzat bevételei'!C25+'Óvoda bevételei'!C25</f>
        <v>0</v>
      </c>
      <c r="D338" s="153">
        <f>'Önkormányzat bevételei'!D25+'Óvoda bevételei'!D25</f>
        <v>0</v>
      </c>
      <c r="E338" s="153">
        <f>'Önkormányzat bevételei'!E25+'Óvoda bevételei'!E25</f>
        <v>0</v>
      </c>
    </row>
    <row r="339" spans="1:5" ht="25.5" hidden="1" x14ac:dyDescent="0.25">
      <c r="A339" s="105" t="s">
        <v>22</v>
      </c>
      <c r="B339" s="106" t="s">
        <v>860</v>
      </c>
      <c r="C339" s="153">
        <f>'Önkormányzat bevételei'!C26+'Óvoda bevételei'!C26</f>
        <v>0</v>
      </c>
      <c r="D339" s="153">
        <f>'Önkormányzat bevételei'!D26+'Óvoda bevételei'!D26</f>
        <v>0</v>
      </c>
      <c r="E339" s="153">
        <f>'Önkormányzat bevételei'!E26+'Óvoda bevételei'!E26</f>
        <v>0</v>
      </c>
    </row>
    <row r="340" spans="1:5" ht="38.25" hidden="1" x14ac:dyDescent="0.25">
      <c r="A340" s="105" t="s">
        <v>23</v>
      </c>
      <c r="B340" s="106" t="s">
        <v>861</v>
      </c>
      <c r="C340" s="153">
        <f>'Önkormányzat bevételei'!C27+'Óvoda bevételei'!C27</f>
        <v>0</v>
      </c>
      <c r="D340" s="153">
        <f>'Önkormányzat bevételei'!D27+'Óvoda bevételei'!D27</f>
        <v>0</v>
      </c>
      <c r="E340" s="153">
        <f>'Önkormányzat bevételei'!E27+'Óvoda bevételei'!E27</f>
        <v>0</v>
      </c>
    </row>
    <row r="341" spans="1:5" hidden="1" x14ac:dyDescent="0.25">
      <c r="A341" s="105" t="s">
        <v>24</v>
      </c>
      <c r="B341" s="106" t="s">
        <v>862</v>
      </c>
      <c r="C341" s="153">
        <f>'Önkormányzat bevételei'!C28+'Óvoda bevételei'!C28</f>
        <v>0</v>
      </c>
      <c r="D341" s="153">
        <f>'Önkormányzat bevételei'!D28+'Óvoda bevételei'!D28</f>
        <v>0</v>
      </c>
      <c r="E341" s="153">
        <f>'Önkormányzat bevételei'!E28+'Óvoda bevételei'!E28</f>
        <v>0</v>
      </c>
    </row>
    <row r="342" spans="1:5" hidden="1" x14ac:dyDescent="0.25">
      <c r="A342" s="105" t="s">
        <v>122</v>
      </c>
      <c r="B342" s="106" t="s">
        <v>863</v>
      </c>
      <c r="C342" s="153">
        <f>'Önkormányzat bevételei'!C29+'Óvoda bevételei'!C29</f>
        <v>0</v>
      </c>
      <c r="D342" s="153">
        <f>'Önkormányzat bevételei'!D29+'Óvoda bevételei'!D29</f>
        <v>0</v>
      </c>
      <c r="E342" s="153">
        <f>'Önkormányzat bevételei'!E29+'Óvoda bevételei'!E29</f>
        <v>0</v>
      </c>
    </row>
    <row r="343" spans="1:5" ht="38.25" hidden="1" x14ac:dyDescent="0.25">
      <c r="A343" s="105" t="s">
        <v>25</v>
      </c>
      <c r="B343" s="106" t="s">
        <v>864</v>
      </c>
      <c r="C343" s="153">
        <f>'Önkormányzat bevételei'!C30+'Óvoda bevételei'!C30</f>
        <v>0</v>
      </c>
      <c r="D343" s="153">
        <f>'Önkormányzat bevételei'!D30+'Óvoda bevételei'!D30</f>
        <v>0</v>
      </c>
      <c r="E343" s="153">
        <f>'Önkormányzat bevételei'!E30+'Óvoda bevételei'!E30</f>
        <v>0</v>
      </c>
    </row>
    <row r="344" spans="1:5" hidden="1" x14ac:dyDescent="0.25">
      <c r="A344" s="105" t="s">
        <v>26</v>
      </c>
      <c r="B344" s="106" t="s">
        <v>865</v>
      </c>
      <c r="C344" s="153">
        <f>'Önkormányzat bevételei'!C31+'Óvoda bevételei'!C31</f>
        <v>0</v>
      </c>
      <c r="D344" s="153">
        <f>'Önkormányzat bevételei'!D31+'Óvoda bevételei'!D31</f>
        <v>0</v>
      </c>
      <c r="E344" s="153">
        <f>'Önkormányzat bevételei'!E31+'Óvoda bevételei'!E31</f>
        <v>0</v>
      </c>
    </row>
    <row r="345" spans="1:5" hidden="1" x14ac:dyDescent="0.25">
      <c r="A345" s="105" t="s">
        <v>123</v>
      </c>
      <c r="B345" s="106" t="s">
        <v>866</v>
      </c>
      <c r="C345" s="153">
        <f>'Önkormányzat bevételei'!C32+'Óvoda bevételei'!C32</f>
        <v>0</v>
      </c>
      <c r="D345" s="153">
        <f>'Önkormányzat bevételei'!D32+'Óvoda bevételei'!D32</f>
        <v>0</v>
      </c>
      <c r="E345" s="153">
        <f>'Önkormányzat bevételei'!E32+'Óvoda bevételei'!E32</f>
        <v>0</v>
      </c>
    </row>
    <row r="346" spans="1:5" hidden="1" x14ac:dyDescent="0.25">
      <c r="A346" s="105" t="s">
        <v>27</v>
      </c>
      <c r="B346" s="106" t="s">
        <v>867</v>
      </c>
      <c r="C346" s="153">
        <f>'Önkormányzat bevételei'!C33+'Óvoda bevételei'!C33</f>
        <v>0</v>
      </c>
      <c r="D346" s="153">
        <f>'Önkormányzat bevételei'!D33+'Óvoda bevételei'!D33</f>
        <v>0</v>
      </c>
      <c r="E346" s="153">
        <f>'Önkormányzat bevételei'!E33+'Óvoda bevételei'!E33</f>
        <v>0</v>
      </c>
    </row>
    <row r="347" spans="1:5" ht="25.5" hidden="1" x14ac:dyDescent="0.25">
      <c r="A347" s="105" t="s">
        <v>28</v>
      </c>
      <c r="B347" s="106" t="s">
        <v>868</v>
      </c>
      <c r="C347" s="153">
        <f>'Önkormányzat bevételei'!C34+'Óvoda bevételei'!C34</f>
        <v>0</v>
      </c>
      <c r="D347" s="153">
        <f>'Önkormányzat bevételei'!D34+'Óvoda bevételei'!D34</f>
        <v>0</v>
      </c>
      <c r="E347" s="153">
        <f>'Önkormányzat bevételei'!E34+'Óvoda bevételei'!E34</f>
        <v>0</v>
      </c>
    </row>
    <row r="348" spans="1:5" hidden="1" x14ac:dyDescent="0.25">
      <c r="A348" s="105" t="s">
        <v>29</v>
      </c>
      <c r="B348" s="106" t="s">
        <v>869</v>
      </c>
      <c r="C348" s="153">
        <f>'Önkormányzat bevételei'!C35+'Óvoda bevételei'!C35</f>
        <v>0</v>
      </c>
      <c r="D348" s="153">
        <f>'Önkormányzat bevételei'!D35+'Óvoda bevételei'!D35</f>
        <v>0</v>
      </c>
      <c r="E348" s="153">
        <f>'Önkormányzat bevételei'!E35+'Óvoda bevételei'!E35</f>
        <v>0</v>
      </c>
    </row>
    <row r="349" spans="1:5" ht="25.5" hidden="1" x14ac:dyDescent="0.25">
      <c r="A349" s="105" t="s">
        <v>436</v>
      </c>
      <c r="B349" s="106" t="s">
        <v>870</v>
      </c>
      <c r="C349" s="153">
        <f>'Önkormányzat bevételei'!C36+'Óvoda bevételei'!C36</f>
        <v>0</v>
      </c>
      <c r="D349" s="153">
        <f>'Önkormányzat bevételei'!D36+'Óvoda bevételei'!D36</f>
        <v>0</v>
      </c>
      <c r="E349" s="153">
        <f>'Önkormányzat bevételei'!E36+'Óvoda bevételei'!E36</f>
        <v>0</v>
      </c>
    </row>
    <row r="350" spans="1:5" ht="25.5" hidden="1" x14ac:dyDescent="0.25">
      <c r="A350" s="105" t="s">
        <v>30</v>
      </c>
      <c r="B350" s="106" t="s">
        <v>871</v>
      </c>
      <c r="C350" s="153">
        <f>'Önkormányzat bevételei'!C37+'Óvoda bevételei'!C37</f>
        <v>0</v>
      </c>
      <c r="D350" s="153">
        <f>'Önkormányzat bevételei'!D37+'Óvoda bevételei'!D37</f>
        <v>0</v>
      </c>
      <c r="E350" s="153">
        <f>'Önkormányzat bevételei'!E37+'Óvoda bevételei'!E37</f>
        <v>0</v>
      </c>
    </row>
    <row r="351" spans="1:5" ht="25.5" x14ac:dyDescent="0.25">
      <c r="A351" s="105" t="s">
        <v>31</v>
      </c>
      <c r="B351" s="106" t="s">
        <v>872</v>
      </c>
      <c r="C351" s="153">
        <f>'Önkormányzat bevételei'!C38+'Óvoda bevételei'!C38</f>
        <v>14000000</v>
      </c>
      <c r="D351" s="153">
        <f>'Önkormányzat bevételei'!D38+'Óvoda bevételei'!D38</f>
        <v>14000000</v>
      </c>
      <c r="E351" s="153">
        <f>'Önkormányzat bevételei'!E38+'Óvoda bevételei'!E38</f>
        <v>15867135</v>
      </c>
    </row>
    <row r="352" spans="1:5" hidden="1" x14ac:dyDescent="0.25">
      <c r="A352" s="105" t="s">
        <v>32</v>
      </c>
      <c r="B352" s="106" t="s">
        <v>873</v>
      </c>
      <c r="C352" s="153">
        <f>'Önkormányzat bevételei'!C39+'Óvoda bevételei'!C39</f>
        <v>0</v>
      </c>
      <c r="D352" s="153">
        <f>'Önkormányzat bevételei'!D39+'Óvoda bevételei'!D39</f>
        <v>0</v>
      </c>
      <c r="E352" s="153">
        <f>'Önkormányzat bevételei'!E39+'Óvoda bevételei'!E39</f>
        <v>0</v>
      </c>
    </row>
    <row r="353" spans="1:5" hidden="1" x14ac:dyDescent="0.25">
      <c r="A353" s="105" t="s">
        <v>33</v>
      </c>
      <c r="B353" s="106" t="s">
        <v>874</v>
      </c>
      <c r="C353" s="153">
        <f>'Önkormányzat bevételei'!C40+'Óvoda bevételei'!C40</f>
        <v>0</v>
      </c>
      <c r="D353" s="153">
        <f>'Önkormányzat bevételei'!D40+'Óvoda bevételei'!D40</f>
        <v>0</v>
      </c>
      <c r="E353" s="153">
        <v>0</v>
      </c>
    </row>
    <row r="354" spans="1:5" ht="38.25" hidden="1" x14ac:dyDescent="0.25">
      <c r="A354" s="105" t="s">
        <v>34</v>
      </c>
      <c r="B354" s="106" t="s">
        <v>875</v>
      </c>
      <c r="C354" s="153">
        <f>'Önkormányzat bevételei'!C41+'Óvoda bevételei'!C41</f>
        <v>0</v>
      </c>
      <c r="D354" s="153">
        <f>'Önkormányzat bevételei'!D41+'Óvoda bevételei'!D41</f>
        <v>0</v>
      </c>
      <c r="E354" s="153">
        <v>0</v>
      </c>
    </row>
    <row r="355" spans="1:5" hidden="1" x14ac:dyDescent="0.25">
      <c r="A355" s="105" t="s">
        <v>86</v>
      </c>
      <c r="B355" s="106" t="s">
        <v>876</v>
      </c>
      <c r="C355" s="153">
        <f>'Önkormányzat bevételei'!C42+'Óvoda bevételei'!C42</f>
        <v>0</v>
      </c>
      <c r="D355" s="153">
        <f>'Önkormányzat bevételei'!D42+'Óvoda bevételei'!D42</f>
        <v>0</v>
      </c>
      <c r="E355" s="153">
        <f>'Önkormányzat bevételei'!E42+'Óvoda bevételei'!E42</f>
        <v>0</v>
      </c>
    </row>
    <row r="356" spans="1:5" x14ac:dyDescent="0.25">
      <c r="A356" s="105" t="s">
        <v>87</v>
      </c>
      <c r="B356" s="106" t="s">
        <v>877</v>
      </c>
      <c r="C356" s="153">
        <f>'Önkormányzat bevételei'!C43+'Óvoda bevételei'!C43</f>
        <v>14000000</v>
      </c>
      <c r="D356" s="153">
        <f>'Önkormányzat bevételei'!D43+'Óvoda bevételei'!D43</f>
        <v>14000000</v>
      </c>
      <c r="E356" s="153">
        <f>'Önkormányzat bevételei'!E43+'Óvoda bevételei'!E43</f>
        <v>15867135</v>
      </c>
    </row>
    <row r="357" spans="1:5" hidden="1" x14ac:dyDescent="0.25">
      <c r="A357" s="105" t="s">
        <v>88</v>
      </c>
      <c r="B357" s="106" t="s">
        <v>878</v>
      </c>
      <c r="C357" s="153">
        <f>'Önkormányzat bevételei'!C44+'Óvoda bevételei'!C44</f>
        <v>0</v>
      </c>
      <c r="D357" s="153">
        <f>'Önkormányzat bevételei'!D44+'Óvoda bevételei'!D44</f>
        <v>0</v>
      </c>
      <c r="E357" s="153">
        <v>0</v>
      </c>
    </row>
    <row r="358" spans="1:5" ht="25.5" hidden="1" x14ac:dyDescent="0.25">
      <c r="A358" s="105" t="s">
        <v>35</v>
      </c>
      <c r="B358" s="106" t="s">
        <v>879</v>
      </c>
      <c r="C358" s="153">
        <f>'Önkormányzat bevételei'!C45+'Óvoda bevételei'!C45</f>
        <v>0</v>
      </c>
      <c r="D358" s="153">
        <f>'Önkormányzat bevételei'!D45+'Óvoda bevételei'!D45</f>
        <v>0</v>
      </c>
      <c r="E358" s="153">
        <v>0</v>
      </c>
    </row>
    <row r="359" spans="1:5" hidden="1" x14ac:dyDescent="0.25">
      <c r="A359" s="105" t="s">
        <v>36</v>
      </c>
      <c r="B359" s="106" t="s">
        <v>880</v>
      </c>
      <c r="C359" s="153">
        <f>'Önkormányzat bevételei'!C46+'Óvoda bevételei'!C46</f>
        <v>0</v>
      </c>
      <c r="D359" s="153">
        <f>'Önkormányzat bevételei'!D46+'Óvoda bevételei'!D46</f>
        <v>0</v>
      </c>
      <c r="E359" s="153">
        <v>0</v>
      </c>
    </row>
    <row r="360" spans="1:5" ht="25.5" hidden="1" x14ac:dyDescent="0.25">
      <c r="A360" s="105" t="s">
        <v>467</v>
      </c>
      <c r="B360" s="106" t="s">
        <v>881</v>
      </c>
      <c r="C360" s="153">
        <f>'Önkormányzat bevételei'!C47+'Óvoda bevételei'!C47</f>
        <v>0</v>
      </c>
      <c r="D360" s="153">
        <f>'Önkormányzat bevételei'!D47+'Óvoda bevételei'!D47</f>
        <v>0</v>
      </c>
      <c r="E360" s="153">
        <v>0</v>
      </c>
    </row>
    <row r="361" spans="1:5" ht="25.5" hidden="1" x14ac:dyDescent="0.25">
      <c r="A361" s="105" t="s">
        <v>37</v>
      </c>
      <c r="B361" s="106" t="s">
        <v>882</v>
      </c>
      <c r="C361" s="153">
        <f>'Önkormányzat bevételei'!C48+'Óvoda bevételei'!C48</f>
        <v>0</v>
      </c>
      <c r="D361" s="153">
        <f>'Önkormányzat bevételei'!D48+'Óvoda bevételei'!D48</f>
        <v>0</v>
      </c>
      <c r="E361" s="153">
        <v>0</v>
      </c>
    </row>
    <row r="362" spans="1:5" s="277" customFormat="1" ht="25.5" x14ac:dyDescent="0.2">
      <c r="A362" s="109" t="s">
        <v>38</v>
      </c>
      <c r="B362" s="110" t="s">
        <v>333</v>
      </c>
      <c r="C362" s="157">
        <f>'Önkormányzat bevételei'!C49+'Óvoda bevételei'!C49</f>
        <v>82687683</v>
      </c>
      <c r="D362" s="157">
        <f>'Önkormányzat bevételei'!D49+'Óvoda bevételei'!D49</f>
        <v>100924208</v>
      </c>
      <c r="E362" s="157">
        <f>'Önkormányzat bevételei'!E49+'Óvoda bevételei'!E49</f>
        <v>100186059</v>
      </c>
    </row>
    <row r="363" spans="1:5" ht="25.5" hidden="1" x14ac:dyDescent="0.25">
      <c r="A363" s="105" t="s">
        <v>39</v>
      </c>
      <c r="B363" s="106" t="s">
        <v>883</v>
      </c>
      <c r="C363" s="153">
        <f>'Önkormányzat bevételei'!C50+'Óvoda bevételei'!C50</f>
        <v>0</v>
      </c>
      <c r="D363" s="153">
        <f>'Önkormányzat bevételei'!D50+'Óvoda bevételei'!D50</f>
        <v>0</v>
      </c>
      <c r="E363" s="153">
        <f>'Önkormányzat bevételei'!E50+'Óvoda bevételei'!E50</f>
        <v>0</v>
      </c>
    </row>
    <row r="364" spans="1:5" ht="38.25" hidden="1" x14ac:dyDescent="0.25">
      <c r="A364" s="105" t="s">
        <v>40</v>
      </c>
      <c r="B364" s="106" t="s">
        <v>884</v>
      </c>
      <c r="C364" s="153">
        <f>'Önkormányzat bevételei'!C51+'Óvoda bevételei'!C51</f>
        <v>0</v>
      </c>
      <c r="D364" s="153">
        <f>'Önkormányzat bevételei'!D51+'Óvoda bevételei'!D51</f>
        <v>0</v>
      </c>
      <c r="E364" s="153">
        <f>'Önkormányzat bevételei'!E51+'Óvoda bevételei'!E51</f>
        <v>0</v>
      </c>
    </row>
    <row r="365" spans="1:5" ht="38.25" hidden="1" x14ac:dyDescent="0.25">
      <c r="A365" s="105" t="s">
        <v>484</v>
      </c>
      <c r="B365" s="106" t="s">
        <v>885</v>
      </c>
      <c r="C365" s="153">
        <f>'Önkormányzat bevételei'!C52+'Óvoda bevételei'!C52</f>
        <v>0</v>
      </c>
      <c r="D365" s="153">
        <f>'Önkormányzat bevételei'!D52+'Óvoda bevételei'!D52</f>
        <v>0</v>
      </c>
      <c r="E365" s="153">
        <f>'Önkormányzat bevételei'!E52+'Óvoda bevételei'!E52</f>
        <v>0</v>
      </c>
    </row>
    <row r="366" spans="1:5" hidden="1" x14ac:dyDescent="0.25">
      <c r="A366" s="105" t="s">
        <v>41</v>
      </c>
      <c r="B366" s="106" t="s">
        <v>886</v>
      </c>
      <c r="C366" s="153">
        <f>'Önkormányzat bevételei'!C53+'Óvoda bevételei'!C53</f>
        <v>0</v>
      </c>
      <c r="D366" s="153">
        <f>'Önkormányzat bevételei'!D53+'Óvoda bevételei'!D53</f>
        <v>0</v>
      </c>
      <c r="E366" s="153">
        <f>'Önkormányzat bevételei'!E53+'Óvoda bevételei'!E53</f>
        <v>0</v>
      </c>
    </row>
    <row r="367" spans="1:5" hidden="1" x14ac:dyDescent="0.25">
      <c r="A367" s="105" t="s">
        <v>42</v>
      </c>
      <c r="B367" s="106" t="s">
        <v>887</v>
      </c>
      <c r="C367" s="153">
        <f>'Önkormányzat bevételei'!C54+'Óvoda bevételei'!C54</f>
        <v>0</v>
      </c>
      <c r="D367" s="153">
        <f>'Önkormányzat bevételei'!D54+'Óvoda bevételei'!D54</f>
        <v>0</v>
      </c>
      <c r="E367" s="153">
        <f>'Önkormányzat bevételei'!E54+'Óvoda bevételei'!E54</f>
        <v>0</v>
      </c>
    </row>
    <row r="368" spans="1:5" ht="38.25" hidden="1" x14ac:dyDescent="0.25">
      <c r="A368" s="105" t="s">
        <v>43</v>
      </c>
      <c r="B368" s="106" t="s">
        <v>888</v>
      </c>
      <c r="C368" s="153">
        <f>'Önkormányzat bevételei'!C55+'Óvoda bevételei'!C55</f>
        <v>0</v>
      </c>
      <c r="D368" s="153">
        <f>'Önkormányzat bevételei'!D55+'Óvoda bevételei'!D55</f>
        <v>0</v>
      </c>
      <c r="E368" s="153">
        <f>'Önkormányzat bevételei'!E55+'Óvoda bevételei'!E55</f>
        <v>0</v>
      </c>
    </row>
    <row r="369" spans="1:5" hidden="1" x14ac:dyDescent="0.25">
      <c r="A369" s="105" t="s">
        <v>44</v>
      </c>
      <c r="B369" s="106" t="s">
        <v>889</v>
      </c>
      <c r="C369" s="153">
        <f>'Önkormányzat bevételei'!C56+'Óvoda bevételei'!C56</f>
        <v>0</v>
      </c>
      <c r="D369" s="153">
        <f>'Önkormányzat bevételei'!D56+'Óvoda bevételei'!D56</f>
        <v>0</v>
      </c>
      <c r="E369" s="153">
        <f>'Önkormányzat bevételei'!E56+'Óvoda bevételei'!E56</f>
        <v>0</v>
      </c>
    </row>
    <row r="370" spans="1:5" hidden="1" x14ac:dyDescent="0.25">
      <c r="A370" s="105" t="s">
        <v>192</v>
      </c>
      <c r="B370" s="106" t="s">
        <v>890</v>
      </c>
      <c r="C370" s="153">
        <f>'Önkormányzat bevételei'!C57+'Óvoda bevételei'!C57</f>
        <v>0</v>
      </c>
      <c r="D370" s="153">
        <f>'Önkormányzat bevételei'!D57+'Óvoda bevételei'!D57</f>
        <v>0</v>
      </c>
      <c r="E370" s="153">
        <f>'Önkormányzat bevételei'!E57+'Óvoda bevételei'!E57</f>
        <v>0</v>
      </c>
    </row>
    <row r="371" spans="1:5" hidden="1" x14ac:dyDescent="0.25">
      <c r="A371" s="105" t="s">
        <v>495</v>
      </c>
      <c r="B371" s="106" t="s">
        <v>891</v>
      </c>
      <c r="C371" s="153">
        <f>'Önkormányzat bevételei'!C58+'Óvoda bevételei'!C58</f>
        <v>0</v>
      </c>
      <c r="D371" s="153">
        <f>'Önkormányzat bevételei'!D58+'Óvoda bevételei'!D58</f>
        <v>0</v>
      </c>
      <c r="E371" s="153">
        <f>'Önkormányzat bevételei'!E58+'Óvoda bevételei'!E58</f>
        <v>0</v>
      </c>
    </row>
    <row r="372" spans="1:5" ht="25.5" hidden="1" x14ac:dyDescent="0.25">
      <c r="A372" s="105" t="s">
        <v>194</v>
      </c>
      <c r="B372" s="106" t="s">
        <v>892</v>
      </c>
      <c r="C372" s="153">
        <f>'Önkormányzat bevételei'!C59+'Óvoda bevételei'!C59</f>
        <v>0</v>
      </c>
      <c r="D372" s="153">
        <f>'Önkormányzat bevételei'!D59+'Óvoda bevételei'!D59</f>
        <v>0</v>
      </c>
      <c r="E372" s="153">
        <f>'Önkormányzat bevételei'!E59+'Óvoda bevételei'!E59</f>
        <v>0</v>
      </c>
    </row>
    <row r="373" spans="1:5" hidden="1" x14ac:dyDescent="0.25">
      <c r="A373" s="105" t="s">
        <v>498</v>
      </c>
      <c r="B373" s="106" t="s">
        <v>893</v>
      </c>
      <c r="C373" s="153">
        <f>'Önkormányzat bevételei'!C60+'Óvoda bevételei'!C60</f>
        <v>0</v>
      </c>
      <c r="D373" s="153">
        <f>'Önkormányzat bevételei'!D60+'Óvoda bevételei'!D60</f>
        <v>0</v>
      </c>
      <c r="E373" s="153">
        <f>'Önkormányzat bevételei'!E60+'Óvoda bevételei'!E60</f>
        <v>0</v>
      </c>
    </row>
    <row r="374" spans="1:5" ht="25.5" hidden="1" x14ac:dyDescent="0.25">
      <c r="A374" s="105" t="s">
        <v>500</v>
      </c>
      <c r="B374" s="106" t="s">
        <v>894</v>
      </c>
      <c r="C374" s="153">
        <f>'Önkormányzat bevételei'!C61+'Óvoda bevételei'!C61</f>
        <v>0</v>
      </c>
      <c r="D374" s="153">
        <f>'Önkormányzat bevételei'!D61+'Óvoda bevételei'!D61</f>
        <v>0</v>
      </c>
      <c r="E374" s="153">
        <f>'Önkormányzat bevételei'!E61+'Óvoda bevételei'!E61</f>
        <v>0</v>
      </c>
    </row>
    <row r="375" spans="1:5" ht="25.5" hidden="1" x14ac:dyDescent="0.25">
      <c r="A375" s="105" t="s">
        <v>502</v>
      </c>
      <c r="B375" s="106" t="s">
        <v>895</v>
      </c>
      <c r="C375" s="153">
        <f>'Önkormányzat bevételei'!C62+'Óvoda bevételei'!C62</f>
        <v>0</v>
      </c>
      <c r="D375" s="153">
        <f>'Önkormányzat bevételei'!D62+'Óvoda bevételei'!D62</f>
        <v>0</v>
      </c>
      <c r="E375" s="153">
        <f>'Önkormányzat bevételei'!E62+'Óvoda bevételei'!E62</f>
        <v>0</v>
      </c>
    </row>
    <row r="376" spans="1:5" ht="38.25" hidden="1" x14ac:dyDescent="0.25">
      <c r="A376" s="105" t="s">
        <v>196</v>
      </c>
      <c r="B376" s="106" t="s">
        <v>896</v>
      </c>
      <c r="C376" s="153">
        <f>'Önkormányzat bevételei'!C63+'Óvoda bevételei'!C63</f>
        <v>0</v>
      </c>
      <c r="D376" s="153">
        <f>'Önkormányzat bevételei'!D63+'Óvoda bevételei'!D63</f>
        <v>0</v>
      </c>
      <c r="E376" s="153">
        <f>'Önkormányzat bevételei'!E63+'Óvoda bevételei'!E63</f>
        <v>0</v>
      </c>
    </row>
    <row r="377" spans="1:5" hidden="1" x14ac:dyDescent="0.25">
      <c r="A377" s="105" t="s">
        <v>45</v>
      </c>
      <c r="B377" s="106" t="s">
        <v>897</v>
      </c>
      <c r="C377" s="153">
        <f>'Önkormányzat bevételei'!C64+'Óvoda bevételei'!C64</f>
        <v>0</v>
      </c>
      <c r="D377" s="153">
        <f>'Önkormányzat bevételei'!D64+'Óvoda bevételei'!D64</f>
        <v>0</v>
      </c>
      <c r="E377" s="153">
        <f>'Önkormányzat bevételei'!E64+'Óvoda bevételei'!E64</f>
        <v>0</v>
      </c>
    </row>
    <row r="378" spans="1:5" hidden="1" x14ac:dyDescent="0.25">
      <c r="A378" s="105" t="s">
        <v>46</v>
      </c>
      <c r="B378" s="106" t="s">
        <v>898</v>
      </c>
      <c r="C378" s="153">
        <f>'Önkormányzat bevételei'!C65+'Óvoda bevételei'!C65</f>
        <v>0</v>
      </c>
      <c r="D378" s="153">
        <f>'Önkormányzat bevételei'!D65+'Óvoda bevételei'!D65</f>
        <v>0</v>
      </c>
      <c r="E378" s="153">
        <f>'Önkormányzat bevételei'!E65+'Óvoda bevételei'!E65</f>
        <v>0</v>
      </c>
    </row>
    <row r="379" spans="1:5" ht="38.25" hidden="1" x14ac:dyDescent="0.25">
      <c r="A379" s="105" t="s">
        <v>47</v>
      </c>
      <c r="B379" s="106" t="s">
        <v>899</v>
      </c>
      <c r="C379" s="153">
        <f>'Önkormányzat bevételei'!C66+'Óvoda bevételei'!C66</f>
        <v>0</v>
      </c>
      <c r="D379" s="153">
        <f>'Önkormányzat bevételei'!D66+'Óvoda bevételei'!D66</f>
        <v>0</v>
      </c>
      <c r="E379" s="153">
        <f>'Önkormányzat bevételei'!E66+'Óvoda bevételei'!E66</f>
        <v>0</v>
      </c>
    </row>
    <row r="380" spans="1:5" hidden="1" x14ac:dyDescent="0.25">
      <c r="A380" s="105" t="s">
        <v>509</v>
      </c>
      <c r="B380" s="106" t="s">
        <v>900</v>
      </c>
      <c r="C380" s="153">
        <f>'Önkormányzat bevételei'!C67+'Óvoda bevételei'!C67</f>
        <v>0</v>
      </c>
      <c r="D380" s="153">
        <f>'Önkormányzat bevételei'!D67+'Óvoda bevételei'!D67</f>
        <v>0</v>
      </c>
      <c r="E380" s="153">
        <f>'Önkormányzat bevételei'!E67+'Óvoda bevételei'!E67</f>
        <v>0</v>
      </c>
    </row>
    <row r="381" spans="1:5" hidden="1" x14ac:dyDescent="0.25">
      <c r="A381" s="105" t="s">
        <v>48</v>
      </c>
      <c r="B381" s="106" t="s">
        <v>901</v>
      </c>
      <c r="C381" s="153">
        <f>'Önkormányzat bevételei'!C68+'Óvoda bevételei'!C68</f>
        <v>0</v>
      </c>
      <c r="D381" s="153">
        <f>'Önkormányzat bevételei'!D68+'Óvoda bevételei'!D68</f>
        <v>0</v>
      </c>
      <c r="E381" s="153">
        <f>'Önkormányzat bevételei'!E68+'Óvoda bevételei'!E68</f>
        <v>0</v>
      </c>
    </row>
    <row r="382" spans="1:5" hidden="1" x14ac:dyDescent="0.25">
      <c r="A382" s="105" t="s">
        <v>512</v>
      </c>
      <c r="B382" s="106" t="s">
        <v>902</v>
      </c>
      <c r="C382" s="153">
        <f>'Önkormányzat bevételei'!C69+'Óvoda bevételei'!C69</f>
        <v>0</v>
      </c>
      <c r="D382" s="153">
        <f>'Önkormányzat bevételei'!D69+'Óvoda bevételei'!D69</f>
        <v>0</v>
      </c>
      <c r="E382" s="153">
        <f>'Önkormányzat bevételei'!E69+'Óvoda bevételei'!E69</f>
        <v>0</v>
      </c>
    </row>
    <row r="383" spans="1:5" ht="25.5" hidden="1" x14ac:dyDescent="0.25">
      <c r="A383" s="105" t="s">
        <v>514</v>
      </c>
      <c r="B383" s="106" t="s">
        <v>903</v>
      </c>
      <c r="C383" s="153">
        <f>'Önkormányzat bevételei'!C70+'Óvoda bevételei'!C70</f>
        <v>0</v>
      </c>
      <c r="D383" s="153">
        <f>'Önkormányzat bevételei'!D70+'Óvoda bevételei'!D70</f>
        <v>0</v>
      </c>
      <c r="E383" s="153">
        <f>'Önkormányzat bevételei'!E70+'Óvoda bevételei'!E70</f>
        <v>0</v>
      </c>
    </row>
    <row r="384" spans="1:5" hidden="1" x14ac:dyDescent="0.25">
      <c r="A384" s="105" t="s">
        <v>516</v>
      </c>
      <c r="B384" s="106" t="s">
        <v>904</v>
      </c>
      <c r="C384" s="153">
        <f>'Önkormányzat bevételei'!C71+'Óvoda bevételei'!C71</f>
        <v>0</v>
      </c>
      <c r="D384" s="153">
        <f>'Önkormányzat bevételei'!D71+'Óvoda bevételei'!D71</f>
        <v>0</v>
      </c>
      <c r="E384" s="153">
        <f>'Önkormányzat bevételei'!E71+'Óvoda bevételei'!E71</f>
        <v>0</v>
      </c>
    </row>
    <row r="385" spans="1:5" ht="25.5" hidden="1" x14ac:dyDescent="0.25">
      <c r="A385" s="105" t="s">
        <v>199</v>
      </c>
      <c r="B385" s="106" t="s">
        <v>905</v>
      </c>
      <c r="C385" s="153">
        <f>'Önkormányzat bevételei'!C72+'Óvoda bevételei'!C72</f>
        <v>0</v>
      </c>
      <c r="D385" s="153">
        <f>'Önkormányzat bevételei'!D72+'Óvoda bevételei'!D72</f>
        <v>0</v>
      </c>
      <c r="E385" s="153">
        <f>'Önkormányzat bevételei'!E72+'Óvoda bevételei'!E72</f>
        <v>0</v>
      </c>
    </row>
    <row r="386" spans="1:5" ht="25.5" hidden="1" x14ac:dyDescent="0.25">
      <c r="A386" s="105" t="s">
        <v>201</v>
      </c>
      <c r="B386" s="106" t="s">
        <v>906</v>
      </c>
      <c r="C386" s="153">
        <f>'Önkormányzat bevételei'!C73+'Óvoda bevételei'!C73</f>
        <v>0</v>
      </c>
      <c r="D386" s="153">
        <f>'Önkormányzat bevételei'!D73+'Óvoda bevételei'!D73</f>
        <v>0</v>
      </c>
      <c r="E386" s="153">
        <f>'Önkormányzat bevételei'!E73+'Óvoda bevételei'!E73</f>
        <v>0</v>
      </c>
    </row>
    <row r="387" spans="1:5" ht="25.5" x14ac:dyDescent="0.25">
      <c r="A387" s="105" t="s">
        <v>89</v>
      </c>
      <c r="B387" s="106" t="s">
        <v>907</v>
      </c>
      <c r="C387" s="153">
        <f>'Önkormányzat bevételei'!C74+'Óvoda bevételei'!C74</f>
        <v>0</v>
      </c>
      <c r="D387" s="153">
        <f>'Önkormányzat bevételei'!D74+'Óvoda bevételei'!D74</f>
        <v>114542000</v>
      </c>
      <c r="E387" s="153">
        <f>'Önkormányzat bevételei'!E74+'Óvoda bevételei'!E74</f>
        <v>114542000</v>
      </c>
    </row>
    <row r="388" spans="1:5" x14ac:dyDescent="0.25">
      <c r="A388" s="105" t="s">
        <v>204</v>
      </c>
      <c r="B388" s="106" t="s">
        <v>908</v>
      </c>
      <c r="C388" s="153">
        <f>'Önkormányzat bevételei'!C75+'Óvoda bevételei'!C75</f>
        <v>0</v>
      </c>
      <c r="D388" s="153">
        <f>'Önkormányzat bevételei'!D75+'Óvoda bevételei'!D75</f>
        <v>114542000</v>
      </c>
      <c r="E388" s="153">
        <f>'Önkormányzat bevételei'!E75+'Óvoda bevételei'!E75</f>
        <v>114542000</v>
      </c>
    </row>
    <row r="389" spans="1:5" hidden="1" x14ac:dyDescent="0.25">
      <c r="A389" s="105" t="s">
        <v>522</v>
      </c>
      <c r="B389" s="106" t="s">
        <v>909</v>
      </c>
      <c r="C389" s="153">
        <f>'Önkormányzat bevételei'!C76+'Óvoda bevételei'!C76</f>
        <v>0</v>
      </c>
      <c r="D389" s="153">
        <f>'Önkormányzat bevételei'!D76+'Óvoda bevételei'!D76</f>
        <v>0</v>
      </c>
      <c r="E389" s="153">
        <v>0</v>
      </c>
    </row>
    <row r="390" spans="1:5" ht="38.25" hidden="1" x14ac:dyDescent="0.25">
      <c r="A390" s="105" t="s">
        <v>524</v>
      </c>
      <c r="B390" s="106" t="s">
        <v>910</v>
      </c>
      <c r="C390" s="153">
        <f>'Önkormányzat bevételei'!C77+'Óvoda bevételei'!C77</f>
        <v>0</v>
      </c>
      <c r="D390" s="153">
        <f>'Önkormányzat bevételei'!D77+'Óvoda bevételei'!D77</f>
        <v>0</v>
      </c>
      <c r="E390" s="153">
        <v>0</v>
      </c>
    </row>
    <row r="391" spans="1:5" hidden="1" x14ac:dyDescent="0.25">
      <c r="A391" s="105" t="s">
        <v>526</v>
      </c>
      <c r="B391" s="106" t="s">
        <v>911</v>
      </c>
      <c r="C391" s="153">
        <f>'Önkormányzat bevételei'!C78+'Óvoda bevételei'!C78</f>
        <v>0</v>
      </c>
      <c r="D391" s="153">
        <f>'Önkormányzat bevételei'!D78+'Óvoda bevételei'!D78</f>
        <v>0</v>
      </c>
      <c r="E391" s="153">
        <v>0</v>
      </c>
    </row>
    <row r="392" spans="1:5" hidden="1" x14ac:dyDescent="0.25">
      <c r="A392" s="105" t="s">
        <v>528</v>
      </c>
      <c r="B392" s="106" t="s">
        <v>912</v>
      </c>
      <c r="C392" s="153">
        <f>'Önkormányzat bevételei'!C79+'Óvoda bevételei'!C79</f>
        <v>0</v>
      </c>
      <c r="D392" s="153">
        <f>'Önkormányzat bevételei'!D79+'Óvoda bevételei'!D79</f>
        <v>0</v>
      </c>
      <c r="E392" s="153">
        <v>0</v>
      </c>
    </row>
    <row r="393" spans="1:5" hidden="1" x14ac:dyDescent="0.25">
      <c r="A393" s="105" t="s">
        <v>287</v>
      </c>
      <c r="B393" s="106" t="s">
        <v>913</v>
      </c>
      <c r="C393" s="153">
        <f>'Önkormányzat bevételei'!C80+'Óvoda bevételei'!C80</f>
        <v>0</v>
      </c>
      <c r="D393" s="153">
        <f>'Önkormányzat bevételei'!D80+'Óvoda bevételei'!D80</f>
        <v>0</v>
      </c>
      <c r="E393" s="153">
        <f>'Önkormányzat bevételei'!E80+'Óvoda bevételei'!E80</f>
        <v>0</v>
      </c>
    </row>
    <row r="394" spans="1:5" ht="25.5" hidden="1" x14ac:dyDescent="0.25">
      <c r="A394" s="105" t="s">
        <v>531</v>
      </c>
      <c r="B394" s="106" t="s">
        <v>914</v>
      </c>
      <c r="C394" s="153">
        <f>'Önkormányzat bevételei'!C81+'Óvoda bevételei'!C81</f>
        <v>0</v>
      </c>
      <c r="D394" s="153">
        <f>'Önkormányzat bevételei'!D81+'Óvoda bevételei'!D81</f>
        <v>0</v>
      </c>
      <c r="E394" s="153">
        <v>0</v>
      </c>
    </row>
    <row r="395" spans="1:5" hidden="1" x14ac:dyDescent="0.25">
      <c r="A395" s="105" t="s">
        <v>533</v>
      </c>
      <c r="B395" s="106" t="s">
        <v>915</v>
      </c>
      <c r="C395" s="153">
        <f>'Önkormányzat bevételei'!C82+'Óvoda bevételei'!C82</f>
        <v>0</v>
      </c>
      <c r="D395" s="153">
        <f>'Önkormányzat bevételei'!D82+'Óvoda bevételei'!D82</f>
        <v>0</v>
      </c>
      <c r="E395" s="153">
        <v>0</v>
      </c>
    </row>
    <row r="396" spans="1:5" ht="25.5" hidden="1" x14ac:dyDescent="0.25">
      <c r="A396" s="105" t="s">
        <v>535</v>
      </c>
      <c r="B396" s="106" t="s">
        <v>916</v>
      </c>
      <c r="C396" s="153">
        <f>'Önkormányzat bevételei'!C83+'Óvoda bevételei'!C83</f>
        <v>0</v>
      </c>
      <c r="D396" s="153">
        <f>'Önkormányzat bevételei'!D83+'Óvoda bevételei'!D83</f>
        <v>0</v>
      </c>
      <c r="E396" s="153">
        <v>0</v>
      </c>
    </row>
    <row r="397" spans="1:5" ht="25.5" hidden="1" x14ac:dyDescent="0.25">
      <c r="A397" s="105" t="s">
        <v>90</v>
      </c>
      <c r="B397" s="106" t="s">
        <v>917</v>
      </c>
      <c r="C397" s="153">
        <f>'Önkormányzat bevételei'!C84+'Óvoda bevételei'!C84</f>
        <v>0</v>
      </c>
      <c r="D397" s="153">
        <f>'Önkormányzat bevételei'!D84+'Óvoda bevételei'!D84</f>
        <v>0</v>
      </c>
      <c r="E397" s="153">
        <v>0</v>
      </c>
    </row>
    <row r="398" spans="1:5" s="277" customFormat="1" ht="25.5" x14ac:dyDescent="0.2">
      <c r="A398" s="111" t="s">
        <v>91</v>
      </c>
      <c r="B398" s="112" t="s">
        <v>334</v>
      </c>
      <c r="C398" s="157">
        <f>'Önkormányzat bevételei'!C85+'Óvoda bevételei'!C85</f>
        <v>0</v>
      </c>
      <c r="D398" s="157">
        <f>'Önkormányzat bevételei'!D85+'Óvoda bevételei'!D85</f>
        <v>114542000</v>
      </c>
      <c r="E398" s="157">
        <f>'Önkormányzat bevételei'!E85+'Óvoda bevételei'!E85</f>
        <v>114542000</v>
      </c>
    </row>
    <row r="399" spans="1:5" ht="25.5" hidden="1" x14ac:dyDescent="0.25">
      <c r="A399" s="105" t="s">
        <v>539</v>
      </c>
      <c r="B399" s="106" t="s">
        <v>918</v>
      </c>
      <c r="C399" s="153">
        <f>'Önkormányzat bevételei'!C86+'Óvoda bevételei'!C86</f>
        <v>0</v>
      </c>
      <c r="D399" s="153">
        <f>'Önkormányzat bevételei'!D86+'Óvoda bevételei'!D86</f>
        <v>0</v>
      </c>
      <c r="E399" s="153">
        <f>'Önkormányzat bevételei'!E86+'Óvoda bevételei'!E86</f>
        <v>0</v>
      </c>
    </row>
    <row r="400" spans="1:5" hidden="1" x14ac:dyDescent="0.25">
      <c r="A400" s="105" t="s">
        <v>541</v>
      </c>
      <c r="B400" s="106" t="s">
        <v>919</v>
      </c>
      <c r="C400" s="153">
        <f>'Önkormányzat bevételei'!C87+'Óvoda bevételei'!C87</f>
        <v>0</v>
      </c>
      <c r="D400" s="153">
        <f>'Önkormányzat bevételei'!D87+'Óvoda bevételei'!D87</f>
        <v>0</v>
      </c>
      <c r="E400" s="153">
        <f>'Önkormányzat bevételei'!E87+'Óvoda bevételei'!E87</f>
        <v>0</v>
      </c>
    </row>
    <row r="401" spans="1:5" ht="25.5" hidden="1" x14ac:dyDescent="0.25">
      <c r="A401" s="105" t="s">
        <v>543</v>
      </c>
      <c r="B401" s="106" t="s">
        <v>920</v>
      </c>
      <c r="C401" s="153">
        <f>'Önkormányzat bevételei'!C88+'Óvoda bevételei'!C88</f>
        <v>0</v>
      </c>
      <c r="D401" s="153">
        <f>'Önkormányzat bevételei'!D88+'Óvoda bevételei'!D88</f>
        <v>0</v>
      </c>
      <c r="E401" s="153">
        <f>'Önkormányzat bevételei'!E88+'Óvoda bevételei'!E88</f>
        <v>0</v>
      </c>
    </row>
    <row r="402" spans="1:5" ht="25.5" hidden="1" x14ac:dyDescent="0.25">
      <c r="A402" s="105" t="s">
        <v>545</v>
      </c>
      <c r="B402" s="106" t="s">
        <v>921</v>
      </c>
      <c r="C402" s="153">
        <f>'Önkormányzat bevételei'!C89+'Óvoda bevételei'!C89</f>
        <v>0</v>
      </c>
      <c r="D402" s="153">
        <f>'Önkormányzat bevételei'!D89+'Óvoda bevételei'!D89</f>
        <v>0</v>
      </c>
      <c r="E402" s="153">
        <f>'Önkormányzat bevételei'!E89+'Óvoda bevételei'!E89</f>
        <v>0</v>
      </c>
    </row>
    <row r="403" spans="1:5" hidden="1" x14ac:dyDescent="0.25">
      <c r="A403" s="105" t="s">
        <v>547</v>
      </c>
      <c r="B403" s="106" t="s">
        <v>922</v>
      </c>
      <c r="C403" s="153">
        <f>'Önkormányzat bevételei'!C90+'Óvoda bevételei'!C90</f>
        <v>0</v>
      </c>
      <c r="D403" s="153">
        <f>'Önkormányzat bevételei'!D90+'Óvoda bevételei'!D90</f>
        <v>0</v>
      </c>
      <c r="E403" s="153">
        <f>'Önkormányzat bevételei'!E90+'Óvoda bevételei'!E90</f>
        <v>0</v>
      </c>
    </row>
    <row r="404" spans="1:5" hidden="1" x14ac:dyDescent="0.25">
      <c r="A404" s="105" t="s">
        <v>549</v>
      </c>
      <c r="B404" s="106" t="s">
        <v>923</v>
      </c>
      <c r="C404" s="153">
        <f>'Önkormányzat bevételei'!C91+'Óvoda bevételei'!C91</f>
        <v>0</v>
      </c>
      <c r="D404" s="153">
        <f>'Önkormányzat bevételei'!D91+'Óvoda bevételei'!D91</f>
        <v>0</v>
      </c>
      <c r="E404" s="153">
        <f>'Önkormányzat bevételei'!E91+'Óvoda bevételei'!E91</f>
        <v>0</v>
      </c>
    </row>
    <row r="405" spans="1:5" hidden="1" x14ac:dyDescent="0.25">
      <c r="A405" s="105" t="s">
        <v>551</v>
      </c>
      <c r="B405" s="106" t="s">
        <v>924</v>
      </c>
      <c r="C405" s="153">
        <f>'Önkormányzat bevételei'!C92+'Óvoda bevételei'!C92</f>
        <v>0</v>
      </c>
      <c r="D405" s="153">
        <f>'Önkormányzat bevételei'!D92+'Óvoda bevételei'!D92</f>
        <v>0</v>
      </c>
      <c r="E405" s="153">
        <f>'Önkormányzat bevételei'!E92+'Óvoda bevételei'!E92</f>
        <v>0</v>
      </c>
    </row>
    <row r="406" spans="1:5" ht="25.5" hidden="1" x14ac:dyDescent="0.25">
      <c r="A406" s="105" t="s">
        <v>553</v>
      </c>
      <c r="B406" s="106" t="s">
        <v>925</v>
      </c>
      <c r="C406" s="153">
        <f>'Önkormányzat bevételei'!C93+'Óvoda bevételei'!C93</f>
        <v>0</v>
      </c>
      <c r="D406" s="153">
        <f>'Önkormányzat bevételei'!D93+'Óvoda bevételei'!D93</f>
        <v>0</v>
      </c>
      <c r="E406" s="153">
        <f>'Önkormányzat bevételei'!E93+'Óvoda bevételei'!E93</f>
        <v>0</v>
      </c>
    </row>
    <row r="407" spans="1:5" hidden="1" x14ac:dyDescent="0.25">
      <c r="A407" s="105" t="s">
        <v>555</v>
      </c>
      <c r="B407" s="106" t="s">
        <v>926</v>
      </c>
      <c r="C407" s="153">
        <f>'Önkormányzat bevételei'!C94+'Óvoda bevételei'!C94</f>
        <v>0</v>
      </c>
      <c r="D407" s="153">
        <f>'Önkormányzat bevételei'!D94+'Óvoda bevételei'!D94</f>
        <v>0</v>
      </c>
      <c r="E407" s="153">
        <f>'Önkormányzat bevételei'!E94+'Óvoda bevételei'!E94</f>
        <v>0</v>
      </c>
    </row>
    <row r="408" spans="1:5" hidden="1" x14ac:dyDescent="0.25">
      <c r="A408" s="105" t="s">
        <v>557</v>
      </c>
      <c r="B408" s="106" t="s">
        <v>927</v>
      </c>
      <c r="C408" s="153">
        <f>'Önkormányzat bevételei'!C95+'Óvoda bevételei'!C95</f>
        <v>0</v>
      </c>
      <c r="D408" s="153">
        <f>'Önkormányzat bevételei'!D95+'Óvoda bevételei'!D95</f>
        <v>0</v>
      </c>
      <c r="E408" s="153">
        <f>'Önkormányzat bevételei'!E95+'Óvoda bevételei'!E95</f>
        <v>0</v>
      </c>
    </row>
    <row r="409" spans="1:5" hidden="1" x14ac:dyDescent="0.25">
      <c r="A409" s="105" t="s">
        <v>559</v>
      </c>
      <c r="B409" s="106" t="s">
        <v>928</v>
      </c>
      <c r="C409" s="153">
        <f>'Önkormányzat bevételei'!C96+'Óvoda bevételei'!C96</f>
        <v>0</v>
      </c>
      <c r="D409" s="153">
        <f>'Önkormányzat bevételei'!D96+'Óvoda bevételei'!D96</f>
        <v>0</v>
      </c>
      <c r="E409" s="153">
        <f>'Önkormányzat bevételei'!E96+'Óvoda bevételei'!E96</f>
        <v>0</v>
      </c>
    </row>
    <row r="410" spans="1:5" hidden="1" x14ac:dyDescent="0.25">
      <c r="A410" s="105" t="s">
        <v>561</v>
      </c>
      <c r="B410" s="106" t="s">
        <v>929</v>
      </c>
      <c r="C410" s="153">
        <f>'Önkormányzat bevételei'!C97+'Óvoda bevételei'!C97</f>
        <v>0</v>
      </c>
      <c r="D410" s="153">
        <f>'Önkormányzat bevételei'!D97+'Óvoda bevételei'!D97</f>
        <v>0</v>
      </c>
      <c r="E410" s="153">
        <f>'Önkormányzat bevételei'!E97+'Óvoda bevételei'!E97</f>
        <v>0</v>
      </c>
    </row>
    <row r="411" spans="1:5" hidden="1" x14ac:dyDescent="0.25">
      <c r="A411" s="105" t="s">
        <v>563</v>
      </c>
      <c r="B411" s="106" t="s">
        <v>930</v>
      </c>
      <c r="C411" s="153">
        <f>'Önkormányzat bevételei'!C98+'Óvoda bevételei'!C98</f>
        <v>0</v>
      </c>
      <c r="D411" s="153">
        <f>'Önkormányzat bevételei'!D98+'Óvoda bevételei'!D98</f>
        <v>0</v>
      </c>
      <c r="E411" s="153">
        <f>'Önkormányzat bevételei'!E98+'Óvoda bevételei'!E98</f>
        <v>0</v>
      </c>
    </row>
    <row r="412" spans="1:5" hidden="1" x14ac:dyDescent="0.25">
      <c r="A412" s="113" t="s">
        <v>565</v>
      </c>
      <c r="B412" s="114" t="s">
        <v>931</v>
      </c>
      <c r="C412" s="153">
        <f>'Önkormányzat bevételei'!C99+'Óvoda bevételei'!C99</f>
        <v>0</v>
      </c>
      <c r="D412" s="153">
        <f>'Önkormányzat bevételei'!D99+'Óvoda bevételei'!D99</f>
        <v>0</v>
      </c>
      <c r="E412" s="153">
        <f>'Önkormányzat bevételei'!E99+'Óvoda bevételei'!E99</f>
        <v>0</v>
      </c>
    </row>
    <row r="413" spans="1:5" ht="25.5" hidden="1" x14ac:dyDescent="0.25">
      <c r="A413" s="113" t="s">
        <v>567</v>
      </c>
      <c r="B413" s="114" t="s">
        <v>932</v>
      </c>
      <c r="C413" s="153">
        <f>'Önkormányzat bevételei'!C100+'Óvoda bevételei'!C100</f>
        <v>0</v>
      </c>
      <c r="D413" s="153">
        <f>'Önkormányzat bevételei'!D100+'Óvoda bevételei'!D100</f>
        <v>0</v>
      </c>
      <c r="E413" s="153">
        <f>'Önkormányzat bevételei'!E100+'Óvoda bevételei'!E100</f>
        <v>0</v>
      </c>
    </row>
    <row r="414" spans="1:5" hidden="1" x14ac:dyDescent="0.25">
      <c r="A414" s="105" t="s">
        <v>569</v>
      </c>
      <c r="B414" s="106" t="s">
        <v>933</v>
      </c>
      <c r="C414" s="153">
        <f>'Önkormányzat bevételei'!C101+'Óvoda bevételei'!C101</f>
        <v>0</v>
      </c>
      <c r="D414" s="153">
        <f>'Önkormányzat bevételei'!D101+'Óvoda bevételei'!D101</f>
        <v>0</v>
      </c>
      <c r="E414" s="153">
        <f>'Önkormányzat bevételei'!E101+'Óvoda bevételei'!E101</f>
        <v>0</v>
      </c>
    </row>
    <row r="415" spans="1:5" ht="38.25" hidden="1" x14ac:dyDescent="0.25">
      <c r="A415" s="105" t="s">
        <v>571</v>
      </c>
      <c r="B415" s="106" t="s">
        <v>934</v>
      </c>
      <c r="C415" s="153">
        <f>'Önkormányzat bevételei'!C102+'Óvoda bevételei'!C102</f>
        <v>0</v>
      </c>
      <c r="D415" s="153">
        <f>'Önkormányzat bevételei'!D102+'Óvoda bevételei'!D102</f>
        <v>0</v>
      </c>
      <c r="E415" s="153">
        <f>'Önkormányzat bevételei'!E102+'Óvoda bevételei'!E102</f>
        <v>0</v>
      </c>
    </row>
    <row r="416" spans="1:5" hidden="1" x14ac:dyDescent="0.25">
      <c r="A416" s="105" t="s">
        <v>573</v>
      </c>
      <c r="B416" s="106" t="s">
        <v>935</v>
      </c>
      <c r="C416" s="153">
        <f>'Önkormányzat bevételei'!C103+'Óvoda bevételei'!C103</f>
        <v>0</v>
      </c>
      <c r="D416" s="153">
        <f>'Önkormányzat bevételei'!D103+'Óvoda bevételei'!D103</f>
        <v>0</v>
      </c>
      <c r="E416" s="153">
        <f>'Önkormányzat bevételei'!E103+'Óvoda bevételei'!E103</f>
        <v>0</v>
      </c>
    </row>
    <row r="417" spans="1:5" ht="25.5" hidden="1" x14ac:dyDescent="0.25">
      <c r="A417" s="105" t="s">
        <v>575</v>
      </c>
      <c r="B417" s="106" t="s">
        <v>936</v>
      </c>
      <c r="C417" s="153">
        <f>'Önkormányzat bevételei'!C104+'Óvoda bevételei'!C104</f>
        <v>0</v>
      </c>
      <c r="D417" s="153">
        <f>'Önkormányzat bevételei'!D104+'Óvoda bevételei'!D104</f>
        <v>0</v>
      </c>
      <c r="E417" s="153">
        <f>'Önkormányzat bevételei'!E104+'Óvoda bevételei'!E104</f>
        <v>0</v>
      </c>
    </row>
    <row r="418" spans="1:5" hidden="1" x14ac:dyDescent="0.25">
      <c r="A418" s="105" t="s">
        <v>302</v>
      </c>
      <c r="B418" s="106" t="s">
        <v>937</v>
      </c>
      <c r="C418" s="153">
        <f>'Önkormányzat bevételei'!C105+'Óvoda bevételei'!C105</f>
        <v>0</v>
      </c>
      <c r="D418" s="153">
        <f>'Önkormányzat bevételei'!D105+'Óvoda bevételei'!D105</f>
        <v>0</v>
      </c>
      <c r="E418" s="153">
        <f>'Önkormányzat bevételei'!E105+'Óvoda bevételei'!E105</f>
        <v>0</v>
      </c>
    </row>
    <row r="419" spans="1:5" ht="25.5" hidden="1" x14ac:dyDescent="0.25">
      <c r="A419" s="105" t="s">
        <v>578</v>
      </c>
      <c r="B419" s="106" t="s">
        <v>938</v>
      </c>
      <c r="C419" s="153">
        <f>'Önkormányzat bevételei'!C106+'Óvoda bevételei'!C106</f>
        <v>0</v>
      </c>
      <c r="D419" s="153">
        <f>'Önkormányzat bevételei'!D106+'Óvoda bevételei'!D106</f>
        <v>0</v>
      </c>
      <c r="E419" s="153">
        <f>'Önkormányzat bevételei'!E106+'Óvoda bevételei'!E106</f>
        <v>0</v>
      </c>
    </row>
    <row r="420" spans="1:5" ht="25.5" hidden="1" x14ac:dyDescent="0.25">
      <c r="A420" s="105" t="s">
        <v>207</v>
      </c>
      <c r="B420" s="106" t="s">
        <v>939</v>
      </c>
      <c r="C420" s="153">
        <f>'Önkormányzat bevételei'!C107+'Óvoda bevételei'!C107</f>
        <v>0</v>
      </c>
      <c r="D420" s="153">
        <f>'Önkormányzat bevételei'!D107+'Óvoda bevételei'!D107</f>
        <v>0</v>
      </c>
      <c r="E420" s="153">
        <f>'Önkormányzat bevételei'!E107+'Óvoda bevételei'!E107</f>
        <v>0</v>
      </c>
    </row>
    <row r="421" spans="1:5" hidden="1" x14ac:dyDescent="0.25">
      <c r="A421" s="105" t="s">
        <v>581</v>
      </c>
      <c r="B421" s="106" t="s">
        <v>940</v>
      </c>
      <c r="C421" s="153">
        <f>'Önkormányzat bevételei'!C108+'Óvoda bevételei'!C108</f>
        <v>0</v>
      </c>
      <c r="D421" s="153">
        <f>'Önkormányzat bevételei'!D108+'Óvoda bevételei'!D108</f>
        <v>0</v>
      </c>
      <c r="E421" s="153">
        <f>'Önkormányzat bevételei'!E108+'Óvoda bevételei'!E108</f>
        <v>0</v>
      </c>
    </row>
    <row r="422" spans="1:5" hidden="1" x14ac:dyDescent="0.25">
      <c r="A422" s="105" t="s">
        <v>583</v>
      </c>
      <c r="B422" s="106" t="s">
        <v>941</v>
      </c>
      <c r="C422" s="153">
        <f>'Önkormányzat bevételei'!C109+'Óvoda bevételei'!C109</f>
        <v>0</v>
      </c>
      <c r="D422" s="153">
        <f>'Önkormányzat bevételei'!D109+'Óvoda bevételei'!D109</f>
        <v>0</v>
      </c>
      <c r="E422" s="153">
        <f>'Önkormányzat bevételei'!E109+'Óvoda bevételei'!E109</f>
        <v>0</v>
      </c>
    </row>
    <row r="423" spans="1:5" s="276" customFormat="1" ht="25.5" hidden="1" x14ac:dyDescent="0.2">
      <c r="A423" s="113" t="s">
        <v>585</v>
      </c>
      <c r="B423" s="114" t="s">
        <v>942</v>
      </c>
      <c r="C423" s="153">
        <f>'Önkormányzat bevételei'!C110+'Óvoda bevételei'!C110</f>
        <v>0</v>
      </c>
      <c r="D423" s="153">
        <f>'Önkormányzat bevételei'!D110+'Óvoda bevételei'!D110</f>
        <v>0</v>
      </c>
      <c r="E423" s="153">
        <f>'Önkormányzat bevételei'!E110+'Óvoda bevételei'!E110</f>
        <v>0</v>
      </c>
    </row>
    <row r="424" spans="1:5" hidden="1" x14ac:dyDescent="0.25">
      <c r="A424" s="105" t="s">
        <v>587</v>
      </c>
      <c r="B424" s="106" t="s">
        <v>943</v>
      </c>
      <c r="C424" s="153">
        <f>'Önkormányzat bevételei'!C111+'Óvoda bevételei'!C111</f>
        <v>0</v>
      </c>
      <c r="D424" s="153">
        <f>'Önkormányzat bevételei'!D111+'Óvoda bevételei'!D111</f>
        <v>0</v>
      </c>
      <c r="E424" s="153">
        <f>'Önkormányzat bevételei'!E111+'Óvoda bevételei'!E111</f>
        <v>0</v>
      </c>
    </row>
    <row r="425" spans="1:5" hidden="1" x14ac:dyDescent="0.25">
      <c r="A425" s="105" t="s">
        <v>589</v>
      </c>
      <c r="B425" s="106" t="s">
        <v>944</v>
      </c>
      <c r="C425" s="153">
        <f>'Önkormányzat bevételei'!C112+'Óvoda bevételei'!C112</f>
        <v>0</v>
      </c>
      <c r="D425" s="153">
        <f>'Önkormányzat bevételei'!D112+'Óvoda bevételei'!D112</f>
        <v>0</v>
      </c>
      <c r="E425" s="153">
        <f>'Önkormányzat bevételei'!E112+'Óvoda bevételei'!E112</f>
        <v>0</v>
      </c>
    </row>
    <row r="426" spans="1:5" hidden="1" x14ac:dyDescent="0.25">
      <c r="A426" s="105" t="s">
        <v>591</v>
      </c>
      <c r="B426" s="106" t="s">
        <v>945</v>
      </c>
      <c r="C426" s="153">
        <f>'Önkormányzat bevételei'!C113+'Óvoda bevételei'!C113</f>
        <v>0</v>
      </c>
      <c r="D426" s="153">
        <f>'Önkormányzat bevételei'!D113+'Óvoda bevételei'!D113</f>
        <v>0</v>
      </c>
      <c r="E426" s="153">
        <f>'Önkormányzat bevételei'!E113+'Óvoda bevételei'!E113</f>
        <v>0</v>
      </c>
    </row>
    <row r="427" spans="1:5" ht="25.5" hidden="1" x14ac:dyDescent="0.25">
      <c r="A427" s="105" t="s">
        <v>288</v>
      </c>
      <c r="B427" s="106" t="s">
        <v>946</v>
      </c>
      <c r="C427" s="153">
        <f>'Önkormányzat bevételei'!C114+'Óvoda bevételei'!C114</f>
        <v>0</v>
      </c>
      <c r="D427" s="153">
        <f>'Önkormányzat bevételei'!D114+'Óvoda bevételei'!D114</f>
        <v>0</v>
      </c>
      <c r="E427" s="153">
        <f>'Önkormányzat bevételei'!E114+'Óvoda bevételei'!E114</f>
        <v>0</v>
      </c>
    </row>
    <row r="428" spans="1:5" s="276" customFormat="1" ht="14.25" x14ac:dyDescent="0.2">
      <c r="A428" s="113" t="s">
        <v>92</v>
      </c>
      <c r="B428" s="114" t="s">
        <v>947</v>
      </c>
      <c r="C428" s="155">
        <f>'Önkormányzat bevételei'!C115+'Óvoda bevételei'!C115</f>
        <v>13000000</v>
      </c>
      <c r="D428" s="155">
        <f>'Önkormányzat bevételei'!D115+'Óvoda bevételei'!D115</f>
        <v>15200002</v>
      </c>
      <c r="E428" s="155">
        <f>'Önkormányzat bevételei'!E115+'Óvoda bevételei'!E115</f>
        <v>17578965</v>
      </c>
    </row>
    <row r="429" spans="1:5" x14ac:dyDescent="0.25">
      <c r="A429" s="105" t="s">
        <v>595</v>
      </c>
      <c r="B429" s="106" t="s">
        <v>948</v>
      </c>
      <c r="C429" s="153">
        <f>'Önkormányzat bevételei'!C116+'Óvoda bevételei'!C116</f>
        <v>8000000</v>
      </c>
      <c r="D429" s="153">
        <v>10000000</v>
      </c>
      <c r="E429" s="153">
        <f>'Önkormányzat bevételei'!E116+'Óvoda bevételei'!E116</f>
        <v>10375603</v>
      </c>
    </row>
    <row r="430" spans="1:5" hidden="1" x14ac:dyDescent="0.25">
      <c r="A430" s="105" t="s">
        <v>289</v>
      </c>
      <c r="B430" s="106" t="s">
        <v>949</v>
      </c>
      <c r="C430" s="153">
        <f>'Önkormányzat bevételei'!C117+'Óvoda bevételei'!C117</f>
        <v>0</v>
      </c>
      <c r="D430" s="153">
        <f>'Önkormányzat bevételei'!D117+'Óvoda bevételei'!D117</f>
        <v>0</v>
      </c>
      <c r="E430" s="153">
        <v>0</v>
      </c>
    </row>
    <row r="431" spans="1:5" hidden="1" x14ac:dyDescent="0.25">
      <c r="A431" s="105" t="s">
        <v>598</v>
      </c>
      <c r="B431" s="106" t="s">
        <v>950</v>
      </c>
      <c r="C431" s="153">
        <f>'Önkormányzat bevételei'!C118+'Óvoda bevételei'!C118</f>
        <v>0</v>
      </c>
      <c r="D431" s="153">
        <f>'Önkormányzat bevételei'!D118+'Óvoda bevételei'!D118</f>
        <v>0</v>
      </c>
      <c r="E431" s="153">
        <v>0</v>
      </c>
    </row>
    <row r="432" spans="1:5" x14ac:dyDescent="0.25">
      <c r="A432" s="105" t="s">
        <v>600</v>
      </c>
      <c r="B432" s="106" t="s">
        <v>951</v>
      </c>
      <c r="C432" s="153">
        <f>'Önkormányzat bevételei'!C119+'Óvoda bevételei'!C119</f>
        <v>5000000</v>
      </c>
      <c r="D432" s="153">
        <v>5200002</v>
      </c>
      <c r="E432" s="153">
        <f>'Önkormányzat bevételei'!E119+'Óvoda bevételei'!E119</f>
        <v>7203362</v>
      </c>
    </row>
    <row r="433" spans="1:5" hidden="1" x14ac:dyDescent="0.25">
      <c r="A433" s="105" t="s">
        <v>303</v>
      </c>
      <c r="B433" s="106" t="s">
        <v>952</v>
      </c>
      <c r="C433" s="153">
        <f>'Önkormányzat bevételei'!C120+'Óvoda bevételei'!C120</f>
        <v>0</v>
      </c>
      <c r="D433" s="153">
        <f>'Önkormányzat bevételei'!D120+'Óvoda bevételei'!D120</f>
        <v>0</v>
      </c>
      <c r="E433" s="153">
        <f>'Önkormányzat bevételei'!E120+'Óvoda bevételei'!E120</f>
        <v>0</v>
      </c>
    </row>
    <row r="434" spans="1:5" hidden="1" x14ac:dyDescent="0.25">
      <c r="A434" s="105" t="s">
        <v>49</v>
      </c>
      <c r="B434" s="106" t="s">
        <v>953</v>
      </c>
      <c r="C434" s="153">
        <f>'Önkormányzat bevételei'!C121+'Óvoda bevételei'!C121</f>
        <v>0</v>
      </c>
      <c r="D434" s="153">
        <f>'Önkormányzat bevételei'!D121+'Óvoda bevételei'!D121</f>
        <v>0</v>
      </c>
      <c r="E434" s="153">
        <f>'Önkormányzat bevételei'!E121+'Óvoda bevételei'!E121</f>
        <v>0</v>
      </c>
    </row>
    <row r="435" spans="1:5" hidden="1" x14ac:dyDescent="0.25">
      <c r="A435" s="105" t="s">
        <v>93</v>
      </c>
      <c r="B435" s="106" t="s">
        <v>954</v>
      </c>
      <c r="C435" s="153">
        <f>'Önkormányzat bevételei'!C122+'Óvoda bevételei'!C122</f>
        <v>0</v>
      </c>
      <c r="D435" s="153">
        <f>'Önkormányzat bevételei'!D122+'Óvoda bevételei'!D122</f>
        <v>0</v>
      </c>
      <c r="E435" s="153">
        <f>'Önkormányzat bevételei'!E122+'Óvoda bevételei'!E122</f>
        <v>0</v>
      </c>
    </row>
    <row r="436" spans="1:5" ht="25.5" x14ac:dyDescent="0.25">
      <c r="A436" s="105" t="s">
        <v>605</v>
      </c>
      <c r="B436" s="106" t="s">
        <v>955</v>
      </c>
      <c r="C436" s="153">
        <f>'Önkormányzat bevételei'!C123+'Óvoda bevételei'!C123</f>
        <v>8000000</v>
      </c>
      <c r="D436" s="153">
        <f>'Önkormányzat bevételei'!D123+'Óvoda bevételei'!D123</f>
        <v>16720220</v>
      </c>
      <c r="E436" s="153">
        <f>'Önkormányzat bevételei'!E123+'Óvoda bevételei'!E123</f>
        <v>18645143</v>
      </c>
    </row>
    <row r="437" spans="1:5" hidden="1" x14ac:dyDescent="0.25">
      <c r="A437" s="105" t="s">
        <v>50</v>
      </c>
      <c r="B437" s="106" t="s">
        <v>956</v>
      </c>
      <c r="C437" s="153">
        <f>'Önkormányzat bevételei'!C124+'Óvoda bevételei'!C124</f>
        <v>0</v>
      </c>
      <c r="D437" s="153">
        <f>'Önkormányzat bevételei'!D124+'Óvoda bevételei'!D124</f>
        <v>0</v>
      </c>
      <c r="E437" s="153">
        <f>'Önkormányzat bevételei'!E124+'Óvoda bevételei'!E124</f>
        <v>0</v>
      </c>
    </row>
    <row r="438" spans="1:5" hidden="1" x14ac:dyDescent="0.25">
      <c r="A438" s="105" t="s">
        <v>304</v>
      </c>
      <c r="B438" s="106" t="s">
        <v>957</v>
      </c>
      <c r="C438" s="153">
        <f>'Önkormányzat bevételei'!C125+'Óvoda bevételei'!C125</f>
        <v>0</v>
      </c>
      <c r="D438" s="153">
        <f>'Önkormányzat bevételei'!D125+'Óvoda bevételei'!D125</f>
        <v>0</v>
      </c>
      <c r="E438" s="153">
        <f>'Önkormányzat bevételei'!E125+'Óvoda bevételei'!E125</f>
        <v>0</v>
      </c>
    </row>
    <row r="439" spans="1:5" ht="25.5" hidden="1" x14ac:dyDescent="0.25">
      <c r="A439" s="105" t="s">
        <v>609</v>
      </c>
      <c r="B439" s="106" t="s">
        <v>958</v>
      </c>
      <c r="C439" s="153">
        <f>'Önkormányzat bevételei'!C126+'Óvoda bevételei'!C126</f>
        <v>0</v>
      </c>
      <c r="D439" s="153">
        <f>'Önkormányzat bevételei'!D126+'Óvoda bevételei'!D126</f>
        <v>0</v>
      </c>
      <c r="E439" s="153">
        <f>'Önkormányzat bevételei'!E126+'Óvoda bevételei'!E126</f>
        <v>0</v>
      </c>
    </row>
    <row r="440" spans="1:5" hidden="1" x14ac:dyDescent="0.25">
      <c r="A440" s="105" t="s">
        <v>611</v>
      </c>
      <c r="B440" s="106" t="s">
        <v>959</v>
      </c>
      <c r="C440" s="153">
        <f>'Önkormányzat bevételei'!C127+'Óvoda bevételei'!C127</f>
        <v>0</v>
      </c>
      <c r="D440" s="153">
        <f>'Önkormányzat bevételei'!D127+'Óvoda bevételei'!D127</f>
        <v>0</v>
      </c>
      <c r="E440" s="153">
        <f>'Önkormányzat bevételei'!E127+'Óvoda bevételei'!E127</f>
        <v>0</v>
      </c>
    </row>
    <row r="441" spans="1:5" ht="25.5" hidden="1" x14ac:dyDescent="0.25">
      <c r="A441" s="105" t="s">
        <v>290</v>
      </c>
      <c r="B441" s="106" t="s">
        <v>960</v>
      </c>
      <c r="C441" s="153">
        <f>'Önkormányzat bevételei'!C128+'Óvoda bevételei'!C128</f>
        <v>0</v>
      </c>
      <c r="D441" s="153">
        <f>'Önkormányzat bevételei'!D128+'Óvoda bevételei'!D128</f>
        <v>0</v>
      </c>
      <c r="E441" s="153">
        <f>'Önkormányzat bevételei'!E128+'Óvoda bevételei'!E128</f>
        <v>0</v>
      </c>
    </row>
    <row r="442" spans="1:5" hidden="1" x14ac:dyDescent="0.25">
      <c r="A442" s="105" t="s">
        <v>614</v>
      </c>
      <c r="B442" s="106" t="s">
        <v>961</v>
      </c>
      <c r="C442" s="153">
        <f>'Önkormányzat bevételei'!C129+'Óvoda bevételei'!C129</f>
        <v>0</v>
      </c>
      <c r="D442" s="153">
        <f>'Önkormányzat bevételei'!D129+'Óvoda bevételei'!D129</f>
        <v>0</v>
      </c>
      <c r="E442" s="153">
        <f>'Önkormányzat bevételei'!E129+'Óvoda bevételei'!E129</f>
        <v>0</v>
      </c>
    </row>
    <row r="443" spans="1:5" ht="25.5" x14ac:dyDescent="0.25">
      <c r="A443" s="105" t="s">
        <v>616</v>
      </c>
      <c r="B443" s="106" t="s">
        <v>962</v>
      </c>
      <c r="C443" s="153">
        <f>'Önkormányzat bevételei'!C130+'Óvoda bevételei'!C130</f>
        <v>8000000</v>
      </c>
      <c r="D443" s="153">
        <f>'Önkormányzat bevételei'!D130+'Óvoda bevételei'!D130</f>
        <v>16720220</v>
      </c>
      <c r="E443" s="153">
        <f>'Önkormányzat bevételei'!E130+'Óvoda bevételei'!E130</f>
        <v>18645143</v>
      </c>
    </row>
    <row r="444" spans="1:5" ht="25.5" hidden="1" x14ac:dyDescent="0.25">
      <c r="A444" s="105" t="s">
        <v>305</v>
      </c>
      <c r="B444" s="106" t="s">
        <v>963</v>
      </c>
      <c r="C444" s="153">
        <f>'Önkormányzat bevételei'!C131+'Óvoda bevételei'!C131</f>
        <v>0</v>
      </c>
      <c r="D444" s="153">
        <f>'Önkormányzat bevételei'!D131+'Óvoda bevételei'!D131</f>
        <v>0</v>
      </c>
      <c r="E444" s="153">
        <f>'Önkormányzat bevételei'!E131+'Óvoda bevételei'!E131</f>
        <v>0</v>
      </c>
    </row>
    <row r="445" spans="1:5" hidden="1" x14ac:dyDescent="0.25">
      <c r="A445" s="105" t="s">
        <v>619</v>
      </c>
      <c r="B445" s="106" t="s">
        <v>964</v>
      </c>
      <c r="C445" s="153">
        <f>'Önkormányzat bevételei'!C132+'Óvoda bevételei'!C132</f>
        <v>0</v>
      </c>
      <c r="D445" s="153">
        <f>'Önkormányzat bevételei'!D132+'Óvoda bevételei'!D132</f>
        <v>0</v>
      </c>
      <c r="E445" s="153">
        <f>'Önkormányzat bevételei'!E132+'Óvoda bevételei'!E132</f>
        <v>0</v>
      </c>
    </row>
    <row r="446" spans="1:5" hidden="1" x14ac:dyDescent="0.25">
      <c r="A446" s="105" t="s">
        <v>323</v>
      </c>
      <c r="B446" s="106" t="s">
        <v>965</v>
      </c>
      <c r="C446" s="153">
        <f>'Önkormányzat bevételei'!C133+'Óvoda bevételei'!C133</f>
        <v>0</v>
      </c>
      <c r="D446" s="153">
        <f>'Önkormányzat bevételei'!D133+'Óvoda bevételei'!D133</f>
        <v>0</v>
      </c>
      <c r="E446" s="153">
        <f>'Önkormányzat bevételei'!E133+'Óvoda bevételei'!E133</f>
        <v>0</v>
      </c>
    </row>
    <row r="447" spans="1:5" ht="25.5" hidden="1" x14ac:dyDescent="0.25">
      <c r="A447" s="105" t="s">
        <v>621</v>
      </c>
      <c r="B447" s="106" t="s">
        <v>966</v>
      </c>
      <c r="C447" s="153">
        <f>'Önkormányzat bevételei'!C134+'Óvoda bevételei'!C134</f>
        <v>0</v>
      </c>
      <c r="D447" s="153">
        <f>'Önkormányzat bevételei'!D134+'Óvoda bevételei'!D134</f>
        <v>0</v>
      </c>
      <c r="E447" s="153">
        <f>'Önkormányzat bevételei'!E134+'Óvoda bevételei'!E134</f>
        <v>0</v>
      </c>
    </row>
    <row r="448" spans="1:5" ht="25.5" hidden="1" x14ac:dyDescent="0.25">
      <c r="A448" s="105" t="s">
        <v>623</v>
      </c>
      <c r="B448" s="106" t="s">
        <v>967</v>
      </c>
      <c r="C448" s="153">
        <f>'Önkormányzat bevételei'!C135+'Óvoda bevételei'!C135</f>
        <v>0</v>
      </c>
      <c r="D448" s="153">
        <f>'Önkormányzat bevételei'!D135+'Óvoda bevételei'!D135</f>
        <v>0</v>
      </c>
      <c r="E448" s="153">
        <f>'Önkormányzat bevételei'!E135+'Óvoda bevételei'!E135</f>
        <v>0</v>
      </c>
    </row>
    <row r="449" spans="1:5" ht="25.5" hidden="1" x14ac:dyDescent="0.25">
      <c r="A449" s="105" t="s">
        <v>625</v>
      </c>
      <c r="B449" s="106" t="s">
        <v>968</v>
      </c>
      <c r="C449" s="153">
        <f>'Önkormányzat bevételei'!C136+'Óvoda bevételei'!C136</f>
        <v>0</v>
      </c>
      <c r="D449" s="153">
        <f>'Önkormányzat bevételei'!D136+'Óvoda bevételei'!D136</f>
        <v>0</v>
      </c>
      <c r="E449" s="153">
        <f>'Önkormányzat bevételei'!E136+'Óvoda bevételei'!E136</f>
        <v>0</v>
      </c>
    </row>
    <row r="450" spans="1:5" ht="38.25" hidden="1" x14ac:dyDescent="0.25">
      <c r="A450" s="105" t="s">
        <v>627</v>
      </c>
      <c r="B450" s="106" t="s">
        <v>969</v>
      </c>
      <c r="C450" s="153">
        <f>'Önkormányzat bevételei'!C137+'Óvoda bevételei'!C137</f>
        <v>0</v>
      </c>
      <c r="D450" s="153">
        <f>'Önkormányzat bevételei'!D137+'Óvoda bevételei'!D137</f>
        <v>0</v>
      </c>
      <c r="E450" s="153">
        <f>'Önkormányzat bevételei'!E137+'Óvoda bevételei'!E137</f>
        <v>0</v>
      </c>
    </row>
    <row r="451" spans="1:5" ht="38.25" hidden="1" x14ac:dyDescent="0.25">
      <c r="A451" s="105" t="s">
        <v>629</v>
      </c>
      <c r="B451" s="106" t="s">
        <v>970</v>
      </c>
      <c r="C451" s="153">
        <f>'Önkormányzat bevételei'!C138+'Óvoda bevételei'!C138</f>
        <v>0</v>
      </c>
      <c r="D451" s="153">
        <f>'Önkormányzat bevételei'!D138+'Óvoda bevételei'!D138</f>
        <v>0</v>
      </c>
      <c r="E451" s="153">
        <f>'Önkormányzat bevételei'!E138+'Óvoda bevételei'!E138</f>
        <v>0</v>
      </c>
    </row>
    <row r="452" spans="1:5" hidden="1" x14ac:dyDescent="0.25">
      <c r="A452" s="105" t="s">
        <v>631</v>
      </c>
      <c r="B452" s="106" t="s">
        <v>971</v>
      </c>
      <c r="C452" s="153">
        <f>'Önkormányzat bevételei'!C139+'Óvoda bevételei'!C139</f>
        <v>0</v>
      </c>
      <c r="D452" s="153">
        <f>'Önkormányzat bevételei'!D139+'Óvoda bevételei'!D139</f>
        <v>0</v>
      </c>
      <c r="E452" s="153">
        <f>'Önkormányzat bevételei'!E139+'Óvoda bevételei'!E139</f>
        <v>0</v>
      </c>
    </row>
    <row r="453" spans="1:5" hidden="1" x14ac:dyDescent="0.25">
      <c r="A453" s="105" t="s">
        <v>633</v>
      </c>
      <c r="B453" s="106" t="s">
        <v>972</v>
      </c>
      <c r="C453" s="153">
        <f>'Önkormányzat bevételei'!C140+'Óvoda bevételei'!C140</f>
        <v>0</v>
      </c>
      <c r="D453" s="153">
        <f>'Önkormányzat bevételei'!D140+'Óvoda bevételei'!D140</f>
        <v>0</v>
      </c>
      <c r="E453" s="153">
        <f>'Önkormányzat bevételei'!E140+'Óvoda bevételei'!E140</f>
        <v>0</v>
      </c>
    </row>
    <row r="454" spans="1:5" hidden="1" x14ac:dyDescent="0.25">
      <c r="A454" s="105" t="s">
        <v>635</v>
      </c>
      <c r="B454" s="106" t="s">
        <v>973</v>
      </c>
      <c r="C454" s="153">
        <f>'Önkormányzat bevételei'!C141+'Óvoda bevételei'!C141</f>
        <v>0</v>
      </c>
      <c r="D454" s="153">
        <f>'Önkormányzat bevételei'!D141+'Óvoda bevételei'!D141</f>
        <v>0</v>
      </c>
      <c r="E454" s="153">
        <f>'Önkormányzat bevételei'!E141+'Óvoda bevételei'!E141</f>
        <v>0</v>
      </c>
    </row>
    <row r="455" spans="1:5" hidden="1" x14ac:dyDescent="0.25">
      <c r="A455" s="105" t="s">
        <v>637</v>
      </c>
      <c r="B455" s="106" t="s">
        <v>974</v>
      </c>
      <c r="C455" s="153">
        <f>'Önkormányzat bevételei'!C142+'Óvoda bevételei'!C142</f>
        <v>0</v>
      </c>
      <c r="D455" s="153">
        <f>'Önkormányzat bevételei'!D142+'Óvoda bevételei'!D142</f>
        <v>0</v>
      </c>
      <c r="E455" s="153">
        <f>'Önkormányzat bevételei'!E142+'Óvoda bevételei'!E142</f>
        <v>0</v>
      </c>
    </row>
    <row r="456" spans="1:5" hidden="1" x14ac:dyDescent="0.25">
      <c r="A456" s="105" t="s">
        <v>639</v>
      </c>
      <c r="B456" s="106" t="s">
        <v>975</v>
      </c>
      <c r="C456" s="153">
        <f>'Önkormányzat bevételei'!C143+'Óvoda bevételei'!C143</f>
        <v>0</v>
      </c>
      <c r="D456" s="153">
        <f>'Önkormányzat bevételei'!D143+'Óvoda bevételei'!D143</f>
        <v>0</v>
      </c>
      <c r="E456" s="153">
        <f>'Önkormányzat bevételei'!E143+'Óvoda bevételei'!E143</f>
        <v>0</v>
      </c>
    </row>
    <row r="457" spans="1:5" hidden="1" x14ac:dyDescent="0.25">
      <c r="A457" s="105" t="s">
        <v>641</v>
      </c>
      <c r="B457" s="106" t="s">
        <v>976</v>
      </c>
      <c r="C457" s="153">
        <f>'Önkormányzat bevételei'!C144+'Óvoda bevételei'!C144</f>
        <v>0</v>
      </c>
      <c r="D457" s="153">
        <f>'Önkormányzat bevételei'!D144+'Óvoda bevételei'!D144</f>
        <v>0</v>
      </c>
      <c r="E457" s="153">
        <f>'Önkormányzat bevételei'!E144+'Óvoda bevételei'!E144</f>
        <v>0</v>
      </c>
    </row>
    <row r="458" spans="1:5" hidden="1" x14ac:dyDescent="0.25">
      <c r="A458" s="105" t="s">
        <v>643</v>
      </c>
      <c r="B458" s="106" t="s">
        <v>977</v>
      </c>
      <c r="C458" s="153">
        <f>'Önkormányzat bevételei'!C145+'Óvoda bevételei'!C145</f>
        <v>0</v>
      </c>
      <c r="D458" s="153">
        <f>'Önkormányzat bevételei'!D145+'Óvoda bevételei'!D145</f>
        <v>0</v>
      </c>
      <c r="E458" s="153">
        <f>'Önkormányzat bevételei'!E145+'Óvoda bevételei'!E145</f>
        <v>0</v>
      </c>
    </row>
    <row r="459" spans="1:5" hidden="1" x14ac:dyDescent="0.25">
      <c r="A459" s="105" t="s">
        <v>645</v>
      </c>
      <c r="B459" s="106" t="s">
        <v>978</v>
      </c>
      <c r="C459" s="153">
        <f>'Önkormányzat bevételei'!C146+'Óvoda bevételei'!C146</f>
        <v>0</v>
      </c>
      <c r="D459" s="153">
        <f>'Önkormányzat bevételei'!D146+'Óvoda bevételei'!D146</f>
        <v>0</v>
      </c>
      <c r="E459" s="153">
        <f>'Önkormányzat bevételei'!E146+'Óvoda bevételei'!E146</f>
        <v>0</v>
      </c>
    </row>
    <row r="460" spans="1:5" hidden="1" x14ac:dyDescent="0.25">
      <c r="A460" s="105" t="s">
        <v>647</v>
      </c>
      <c r="B460" s="106" t="s">
        <v>979</v>
      </c>
      <c r="C460" s="153">
        <f>'Önkormányzat bevételei'!C147+'Óvoda bevételei'!C147</f>
        <v>0</v>
      </c>
      <c r="D460" s="153">
        <f>'Önkormányzat bevételei'!D147+'Óvoda bevételei'!D147</f>
        <v>0</v>
      </c>
      <c r="E460" s="153">
        <f>'Önkormányzat bevételei'!E147+'Óvoda bevételei'!E147</f>
        <v>0</v>
      </c>
    </row>
    <row r="461" spans="1:5" ht="25.5" hidden="1" x14ac:dyDescent="0.25">
      <c r="A461" s="105" t="s">
        <v>291</v>
      </c>
      <c r="B461" s="106" t="s">
        <v>980</v>
      </c>
      <c r="C461" s="153">
        <f>'Önkormányzat bevételei'!C148+'Óvoda bevételei'!C148</f>
        <v>0</v>
      </c>
      <c r="D461" s="153">
        <f>'Önkormányzat bevételei'!D148+'Óvoda bevételei'!D148</f>
        <v>0</v>
      </c>
      <c r="E461" s="153">
        <f>'Önkormányzat bevételei'!E148+'Óvoda bevételei'!E148</f>
        <v>0</v>
      </c>
    </row>
    <row r="462" spans="1:5" hidden="1" x14ac:dyDescent="0.25">
      <c r="A462" s="105" t="s">
        <v>650</v>
      </c>
      <c r="B462" s="106" t="s">
        <v>981</v>
      </c>
      <c r="C462" s="153">
        <f>'Önkormányzat bevételei'!C149+'Óvoda bevételei'!C149</f>
        <v>0</v>
      </c>
      <c r="D462" s="153">
        <f>'Önkormányzat bevételei'!D149+'Óvoda bevételei'!D149</f>
        <v>0</v>
      </c>
      <c r="E462" s="153">
        <f>'Önkormányzat bevételei'!E149+'Óvoda bevételei'!E149</f>
        <v>0</v>
      </c>
    </row>
    <row r="463" spans="1:5" ht="25.5" hidden="1" x14ac:dyDescent="0.25">
      <c r="A463" s="105" t="s">
        <v>94</v>
      </c>
      <c r="B463" s="106" t="s">
        <v>982</v>
      </c>
      <c r="C463" s="153">
        <f>'Önkormányzat bevételei'!C150+'Óvoda bevételei'!C150</f>
        <v>0</v>
      </c>
      <c r="D463" s="153">
        <f>'Önkormányzat bevételei'!D150+'Óvoda bevételei'!D150</f>
        <v>0</v>
      </c>
      <c r="E463" s="153">
        <f>'Önkormányzat bevételei'!E150+'Óvoda bevételei'!E150</f>
        <v>0</v>
      </c>
    </row>
    <row r="464" spans="1:5" ht="25.5" hidden="1" x14ac:dyDescent="0.25">
      <c r="A464" s="105" t="s">
        <v>653</v>
      </c>
      <c r="B464" s="106" t="s">
        <v>983</v>
      </c>
      <c r="C464" s="153">
        <f>'Önkormányzat bevételei'!C151+'Óvoda bevételei'!C151</f>
        <v>0</v>
      </c>
      <c r="D464" s="153">
        <f>'Önkormányzat bevételei'!D151+'Óvoda bevételei'!D151</f>
        <v>0</v>
      </c>
      <c r="E464" s="153">
        <f>'Önkormányzat bevételei'!E151+'Óvoda bevételei'!E151</f>
        <v>0</v>
      </c>
    </row>
    <row r="465" spans="1:5" hidden="1" x14ac:dyDescent="0.25">
      <c r="A465" s="105" t="s">
        <v>655</v>
      </c>
      <c r="B465" s="106" t="s">
        <v>984</v>
      </c>
      <c r="C465" s="153">
        <f>'Önkormányzat bevételei'!C152+'Óvoda bevételei'!C152</f>
        <v>0</v>
      </c>
      <c r="D465" s="153">
        <f>'Önkormányzat bevételei'!D152+'Óvoda bevételei'!D152</f>
        <v>0</v>
      </c>
      <c r="E465" s="153">
        <f>'Önkormányzat bevételei'!E152+'Óvoda bevételei'!E152</f>
        <v>0</v>
      </c>
    </row>
    <row r="466" spans="1:5" hidden="1" x14ac:dyDescent="0.25">
      <c r="A466" s="105" t="s">
        <v>292</v>
      </c>
      <c r="B466" s="106" t="s">
        <v>985</v>
      </c>
      <c r="C466" s="153">
        <f>'Önkormányzat bevételei'!C153+'Óvoda bevételei'!C153</f>
        <v>0</v>
      </c>
      <c r="D466" s="153">
        <f>'Önkormányzat bevételei'!D153+'Óvoda bevételei'!D153</f>
        <v>0</v>
      </c>
      <c r="E466" s="153">
        <f>'Önkormányzat bevételei'!E153+'Óvoda bevételei'!E153</f>
        <v>0</v>
      </c>
    </row>
    <row r="467" spans="1:5" ht="25.5" x14ac:dyDescent="0.25">
      <c r="A467" s="105" t="s">
        <v>658</v>
      </c>
      <c r="B467" s="106" t="s">
        <v>986</v>
      </c>
      <c r="C467" s="153">
        <f>'Önkormányzat bevételei'!C154+'Óvoda bevételei'!C154</f>
        <v>100000</v>
      </c>
      <c r="D467" s="153">
        <f>'Önkormányzat bevételei'!D154+'Óvoda bevételei'!D154</f>
        <v>100000</v>
      </c>
      <c r="E467" s="153">
        <f>'Önkormányzat bevételei'!E154+'Óvoda bevételei'!E154</f>
        <v>135300</v>
      </c>
    </row>
    <row r="468" spans="1:5" hidden="1" x14ac:dyDescent="0.25">
      <c r="A468" s="105" t="s">
        <v>95</v>
      </c>
      <c r="B468" s="106" t="s">
        <v>987</v>
      </c>
      <c r="C468" s="153">
        <f>'Önkormányzat bevételei'!C155+'Óvoda bevételei'!C155</f>
        <v>0</v>
      </c>
      <c r="D468" s="153">
        <f>'Önkormányzat bevételei'!D155+'Óvoda bevételei'!D155</f>
        <v>0</v>
      </c>
      <c r="E468" s="153">
        <f>'Önkormányzat bevételei'!E155+'Óvoda bevételei'!E155</f>
        <v>0</v>
      </c>
    </row>
    <row r="469" spans="1:5" hidden="1" x14ac:dyDescent="0.25">
      <c r="A469" s="105" t="s">
        <v>661</v>
      </c>
      <c r="B469" s="106" t="s">
        <v>988</v>
      </c>
      <c r="C469" s="153">
        <f>'Önkormányzat bevételei'!C156+'Óvoda bevételei'!C156</f>
        <v>0</v>
      </c>
      <c r="D469" s="153">
        <f>'Önkormányzat bevételei'!D156+'Óvoda bevételei'!D156</f>
        <v>0</v>
      </c>
      <c r="E469" s="153">
        <f>'Önkormányzat bevételei'!E156+'Óvoda bevételei'!E156</f>
        <v>0</v>
      </c>
    </row>
    <row r="470" spans="1:5" ht="38.25" hidden="1" x14ac:dyDescent="0.25">
      <c r="A470" s="105" t="s">
        <v>663</v>
      </c>
      <c r="B470" s="106" t="s">
        <v>989</v>
      </c>
      <c r="C470" s="153">
        <f>'Önkormányzat bevételei'!C157+'Óvoda bevételei'!C157</f>
        <v>0</v>
      </c>
      <c r="D470" s="153">
        <f>'Önkormányzat bevételei'!D157+'Óvoda bevételei'!D157</f>
        <v>0</v>
      </c>
      <c r="E470" s="153">
        <f>'Önkormányzat bevételei'!E157+'Óvoda bevételei'!E157</f>
        <v>0</v>
      </c>
    </row>
    <row r="471" spans="1:5" hidden="1" x14ac:dyDescent="0.25">
      <c r="A471" s="105" t="s">
        <v>209</v>
      </c>
      <c r="B471" s="106" t="s">
        <v>990</v>
      </c>
      <c r="C471" s="153">
        <f>'Önkormányzat bevételei'!C158+'Óvoda bevételei'!C158</f>
        <v>0</v>
      </c>
      <c r="D471" s="153">
        <f>'Önkormányzat bevételei'!D158+'Óvoda bevételei'!D158</f>
        <v>0</v>
      </c>
      <c r="E471" s="153">
        <f>'Önkormányzat bevételei'!E158+'Óvoda bevételei'!E158</f>
        <v>0</v>
      </c>
    </row>
    <row r="472" spans="1:5" hidden="1" x14ac:dyDescent="0.25">
      <c r="A472" s="105" t="s">
        <v>666</v>
      </c>
      <c r="B472" s="106" t="s">
        <v>991</v>
      </c>
      <c r="C472" s="153">
        <f>'Önkormányzat bevételei'!C159+'Óvoda bevételei'!C159</f>
        <v>0</v>
      </c>
      <c r="D472" s="153">
        <f>'Önkormányzat bevételei'!D159+'Óvoda bevételei'!D159</f>
        <v>0</v>
      </c>
      <c r="E472" s="153">
        <f>'Önkormányzat bevételei'!E159+'Óvoda bevételei'!E159</f>
        <v>0</v>
      </c>
    </row>
    <row r="473" spans="1:5" hidden="1" x14ac:dyDescent="0.25">
      <c r="A473" s="105" t="s">
        <v>293</v>
      </c>
      <c r="B473" s="106" t="s">
        <v>992</v>
      </c>
      <c r="C473" s="153">
        <f>'Önkormányzat bevételei'!C160+'Óvoda bevételei'!C160</f>
        <v>0</v>
      </c>
      <c r="D473" s="153">
        <f>'Önkormányzat bevételei'!D160+'Óvoda bevételei'!D160</f>
        <v>0</v>
      </c>
      <c r="E473" s="153">
        <f>'Önkormányzat bevételei'!E160+'Óvoda bevételei'!E160</f>
        <v>0</v>
      </c>
    </row>
    <row r="474" spans="1:5" hidden="1" x14ac:dyDescent="0.25">
      <c r="A474" s="105" t="s">
        <v>669</v>
      </c>
      <c r="B474" s="106" t="s">
        <v>993</v>
      </c>
      <c r="C474" s="153">
        <f>'Önkormányzat bevételei'!C161+'Óvoda bevételei'!C161</f>
        <v>0</v>
      </c>
      <c r="D474" s="153">
        <f>'Önkormányzat bevételei'!D161+'Óvoda bevételei'!D161</f>
        <v>0</v>
      </c>
      <c r="E474" s="153">
        <f>'Önkormányzat bevételei'!E161+'Óvoda bevételei'!E161</f>
        <v>0</v>
      </c>
    </row>
    <row r="475" spans="1:5" ht="25.5" x14ac:dyDescent="0.25">
      <c r="A475" s="105" t="s">
        <v>306</v>
      </c>
      <c r="B475" s="106" t="s">
        <v>994</v>
      </c>
      <c r="C475" s="153">
        <f>'Önkormányzat bevételei'!C162+'Óvoda bevételei'!C162</f>
        <v>100000</v>
      </c>
      <c r="D475" s="153">
        <f>'Önkormányzat bevételei'!D162+'Óvoda bevételei'!D162</f>
        <v>100000</v>
      </c>
      <c r="E475" s="153">
        <f>'Önkormányzat bevételei'!E162+'Óvoda bevételei'!E162</f>
        <v>191700</v>
      </c>
    </row>
    <row r="476" spans="1:5" hidden="1" x14ac:dyDescent="0.25">
      <c r="A476" s="105" t="s">
        <v>672</v>
      </c>
      <c r="B476" s="106" t="s">
        <v>995</v>
      </c>
      <c r="C476" s="153">
        <f>'Önkormányzat bevételei'!C163+'Óvoda bevételei'!C163</f>
        <v>0</v>
      </c>
      <c r="D476" s="153">
        <f>'Önkormányzat bevételei'!D163+'Óvoda bevételei'!D163</f>
        <v>0</v>
      </c>
      <c r="E476" s="153">
        <f>'Önkormányzat bevételei'!E163+'Óvoda bevételei'!E163</f>
        <v>0</v>
      </c>
    </row>
    <row r="477" spans="1:5" hidden="1" x14ac:dyDescent="0.25">
      <c r="A477" s="105" t="s">
        <v>211</v>
      </c>
      <c r="B477" s="106" t="s">
        <v>996</v>
      </c>
      <c r="C477" s="153">
        <f>'Önkormányzat bevételei'!C164+'Óvoda bevételei'!C164</f>
        <v>0</v>
      </c>
      <c r="D477" s="153">
        <f>'Önkormányzat bevételei'!D164+'Óvoda bevételei'!D164</f>
        <v>0</v>
      </c>
      <c r="E477" s="153">
        <f>'Önkormányzat bevételei'!E164+'Óvoda bevételei'!E164</f>
        <v>0</v>
      </c>
    </row>
    <row r="478" spans="1:5" hidden="1" x14ac:dyDescent="0.25">
      <c r="A478" s="105" t="s">
        <v>213</v>
      </c>
      <c r="B478" s="106" t="s">
        <v>997</v>
      </c>
      <c r="C478" s="153">
        <f>'Önkormányzat bevételei'!C165+'Óvoda bevételei'!C165</f>
        <v>0</v>
      </c>
      <c r="D478" s="153">
        <f>'Önkormányzat bevételei'!D165+'Óvoda bevételei'!D165</f>
        <v>0</v>
      </c>
      <c r="E478" s="153">
        <f>'Önkormányzat bevételei'!E165+'Óvoda bevételei'!E165</f>
        <v>0</v>
      </c>
    </row>
    <row r="479" spans="1:5" hidden="1" x14ac:dyDescent="0.25">
      <c r="A479" s="105" t="s">
        <v>676</v>
      </c>
      <c r="B479" s="106" t="s">
        <v>998</v>
      </c>
      <c r="C479" s="153">
        <f>'Önkormányzat bevételei'!C166+'Óvoda bevételei'!C166</f>
        <v>0</v>
      </c>
      <c r="D479" s="153">
        <f>'Önkormányzat bevételei'!D166+'Óvoda bevételei'!D166</f>
        <v>0</v>
      </c>
      <c r="E479" s="153">
        <f>'Önkormányzat bevételei'!E166+'Óvoda bevételei'!E166</f>
        <v>0</v>
      </c>
    </row>
    <row r="480" spans="1:5" hidden="1" x14ac:dyDescent="0.25">
      <c r="A480" s="105" t="s">
        <v>678</v>
      </c>
      <c r="B480" s="106" t="s">
        <v>999</v>
      </c>
      <c r="C480" s="153">
        <f>'Önkormányzat bevételei'!C167+'Óvoda bevételei'!C167</f>
        <v>0</v>
      </c>
      <c r="D480" s="153">
        <f>'Önkormányzat bevételei'!D167+'Óvoda bevételei'!D167</f>
        <v>0</v>
      </c>
      <c r="E480" s="153">
        <f>'Önkormányzat bevételei'!E167+'Óvoda bevételei'!E167</f>
        <v>0</v>
      </c>
    </row>
    <row r="481" spans="1:5" hidden="1" x14ac:dyDescent="0.25">
      <c r="A481" s="105" t="s">
        <v>680</v>
      </c>
      <c r="B481" s="106" t="s">
        <v>1000</v>
      </c>
      <c r="C481" s="153">
        <f>'Önkormányzat bevételei'!C168+'Óvoda bevételei'!C168</f>
        <v>0</v>
      </c>
      <c r="D481" s="153">
        <f>'Önkormányzat bevételei'!D168+'Óvoda bevételei'!D168</f>
        <v>0</v>
      </c>
      <c r="E481" s="153">
        <f>'Önkormányzat bevételei'!E168+'Óvoda bevételei'!E168</f>
        <v>0</v>
      </c>
    </row>
    <row r="482" spans="1:5" hidden="1" x14ac:dyDescent="0.25">
      <c r="A482" s="105" t="s">
        <v>682</v>
      </c>
      <c r="B482" s="106" t="s">
        <v>1001</v>
      </c>
      <c r="C482" s="153">
        <f>'Önkormányzat bevételei'!C169+'Óvoda bevételei'!C169</f>
        <v>0</v>
      </c>
      <c r="D482" s="153">
        <f>'Önkormányzat bevételei'!D169+'Óvoda bevételei'!D169</f>
        <v>0</v>
      </c>
      <c r="E482" s="153">
        <f>'Önkormányzat bevételei'!E169+'Óvoda bevételei'!E169</f>
        <v>0</v>
      </c>
    </row>
    <row r="483" spans="1:5" ht="25.5" hidden="1" x14ac:dyDescent="0.25">
      <c r="A483" s="105" t="s">
        <v>294</v>
      </c>
      <c r="B483" s="106" t="s">
        <v>1002</v>
      </c>
      <c r="C483" s="153">
        <f>'Önkormányzat bevételei'!C170+'Óvoda bevételei'!C170</f>
        <v>0</v>
      </c>
      <c r="D483" s="153">
        <f>'Önkormányzat bevételei'!D170+'Óvoda bevételei'!D170</f>
        <v>0</v>
      </c>
      <c r="E483" s="153">
        <f>'Önkormányzat bevételei'!E170+'Óvoda bevételei'!E170</f>
        <v>0</v>
      </c>
    </row>
    <row r="484" spans="1:5" s="276" customFormat="1" ht="25.5" x14ac:dyDescent="0.2">
      <c r="A484" s="113" t="s">
        <v>295</v>
      </c>
      <c r="B484" s="114" t="s">
        <v>1003</v>
      </c>
      <c r="C484" s="155">
        <f>'Önkormányzat bevételei'!C171+'Óvoda bevételei'!C171</f>
        <v>8100000</v>
      </c>
      <c r="D484" s="155">
        <f>'Önkormányzat bevételei'!D171+'Óvoda bevételei'!D171</f>
        <v>16820220</v>
      </c>
      <c r="E484" s="155">
        <f>'Önkormányzat bevételei'!E171+'Óvoda bevételei'!E171</f>
        <v>18780443</v>
      </c>
    </row>
    <row r="485" spans="1:5" s="276" customFormat="1" ht="25.5" x14ac:dyDescent="0.2">
      <c r="A485" s="113" t="s">
        <v>686</v>
      </c>
      <c r="B485" s="114" t="s">
        <v>1004</v>
      </c>
      <c r="C485" s="153">
        <f>'Önkormányzat bevételei'!C172+'Óvoda bevételei'!C172</f>
        <v>150000</v>
      </c>
      <c r="D485" s="153">
        <f>'Önkormányzat bevételei'!D172+'Óvoda bevételei'!D172</f>
        <v>150000</v>
      </c>
      <c r="E485" s="153">
        <f>'Önkormányzat bevételei'!E172+'Óvoda bevételei'!E172</f>
        <v>1286360</v>
      </c>
    </row>
    <row r="486" spans="1:5" hidden="1" x14ac:dyDescent="0.25">
      <c r="A486" s="105" t="s">
        <v>688</v>
      </c>
      <c r="B486" s="106" t="s">
        <v>1005</v>
      </c>
      <c r="C486" s="153">
        <f>'Önkormányzat bevételei'!C173+'Óvoda bevételei'!C173</f>
        <v>0</v>
      </c>
      <c r="D486" s="153">
        <f>'Önkormányzat bevételei'!D173+'Óvoda bevételei'!D173</f>
        <v>0</v>
      </c>
      <c r="E486" s="153">
        <f>'Önkormányzat bevételei'!E173+'Óvoda bevételei'!E173</f>
        <v>0</v>
      </c>
    </row>
    <row r="487" spans="1:5" hidden="1" x14ac:dyDescent="0.25">
      <c r="A487" s="105" t="s">
        <v>96</v>
      </c>
      <c r="B487" s="106" t="s">
        <v>1006</v>
      </c>
      <c r="C487" s="153">
        <f>'Önkormányzat bevételei'!C174+'Óvoda bevételei'!C174</f>
        <v>0</v>
      </c>
      <c r="D487" s="153">
        <f>'Önkormányzat bevételei'!D174+'Óvoda bevételei'!D174</f>
        <v>0</v>
      </c>
      <c r="E487" s="153">
        <f>'Önkormányzat bevételei'!E174+'Óvoda bevételei'!E174</f>
        <v>0</v>
      </c>
    </row>
    <row r="488" spans="1:5" x14ac:dyDescent="0.25">
      <c r="A488" s="105" t="s">
        <v>691</v>
      </c>
      <c r="B488" s="106" t="s">
        <v>1007</v>
      </c>
      <c r="C488" s="153">
        <f>'Önkormányzat bevételei'!C175+'Óvoda bevételei'!C175</f>
        <v>150000</v>
      </c>
      <c r="D488" s="153">
        <f>'Önkormányzat bevételei'!D175+'Óvoda bevételei'!D175</f>
        <v>150000</v>
      </c>
      <c r="E488" s="153">
        <f>'Önkormányzat bevételei'!E175+'Óvoda bevételei'!E175</f>
        <v>1281360</v>
      </c>
    </row>
    <row r="489" spans="1:5" hidden="1" x14ac:dyDescent="0.25">
      <c r="A489" s="105" t="s">
        <v>215</v>
      </c>
      <c r="B489" s="106" t="s">
        <v>1008</v>
      </c>
      <c r="C489" s="153">
        <f>'Önkormányzat bevételei'!C176+'Óvoda bevételei'!C176</f>
        <v>0</v>
      </c>
      <c r="D489" s="153">
        <f>'Önkormányzat bevételei'!D176+'Óvoda bevételei'!D176</f>
        <v>0</v>
      </c>
      <c r="E489" s="153">
        <f>'Önkormányzat bevételei'!E176+'Óvoda bevételei'!E176</f>
        <v>0</v>
      </c>
    </row>
    <row r="490" spans="1:5" hidden="1" x14ac:dyDescent="0.25">
      <c r="A490" s="105" t="s">
        <v>97</v>
      </c>
      <c r="B490" s="106" t="s">
        <v>1009</v>
      </c>
      <c r="C490" s="153">
        <f>'Önkormányzat bevételei'!C177+'Óvoda bevételei'!C177</f>
        <v>0</v>
      </c>
      <c r="D490" s="153">
        <f>'Önkormányzat bevételei'!D177+'Óvoda bevételei'!D177</f>
        <v>0</v>
      </c>
      <c r="E490" s="153">
        <f>'Önkormányzat bevételei'!E177+'Óvoda bevételei'!E177</f>
        <v>0</v>
      </c>
    </row>
    <row r="491" spans="1:5" ht="38.25" hidden="1" x14ac:dyDescent="0.25">
      <c r="A491" s="105" t="s">
        <v>695</v>
      </c>
      <c r="B491" s="106" t="s">
        <v>1010</v>
      </c>
      <c r="C491" s="153">
        <f>'Önkormányzat bevételei'!C178+'Óvoda bevételei'!C178</f>
        <v>0</v>
      </c>
      <c r="D491" s="153">
        <f>'Önkormányzat bevételei'!D178+'Óvoda bevételei'!D178</f>
        <v>0</v>
      </c>
      <c r="E491" s="153">
        <f>'Önkormányzat bevételei'!E178+'Óvoda bevételei'!E178</f>
        <v>0</v>
      </c>
    </row>
    <row r="492" spans="1:5" hidden="1" x14ac:dyDescent="0.25">
      <c r="A492" s="105" t="s">
        <v>697</v>
      </c>
      <c r="B492" s="106" t="s">
        <v>1011</v>
      </c>
      <c r="C492" s="153">
        <f>'Önkormányzat bevételei'!C179+'Óvoda bevételei'!C179</f>
        <v>0</v>
      </c>
      <c r="D492" s="153">
        <f>'Önkormányzat bevételei'!D179+'Óvoda bevételei'!D179</f>
        <v>0</v>
      </c>
      <c r="E492" s="153">
        <f>'Önkormányzat bevételei'!E179+'Óvoda bevételei'!E179</f>
        <v>0</v>
      </c>
    </row>
    <row r="493" spans="1:5" hidden="1" x14ac:dyDescent="0.25">
      <c r="A493" s="105" t="s">
        <v>699</v>
      </c>
      <c r="B493" s="106" t="s">
        <v>1012</v>
      </c>
      <c r="C493" s="153">
        <f>'Önkormányzat bevételei'!C180+'Óvoda bevételei'!C180</f>
        <v>0</v>
      </c>
      <c r="D493" s="153">
        <f>'Önkormányzat bevételei'!D180+'Óvoda bevételei'!D180</f>
        <v>0</v>
      </c>
      <c r="E493" s="153">
        <f>'Önkormányzat bevételei'!E180+'Óvoda bevételei'!E180</f>
        <v>0</v>
      </c>
    </row>
    <row r="494" spans="1:5" hidden="1" x14ac:dyDescent="0.25">
      <c r="A494" s="105" t="s">
        <v>701</v>
      </c>
      <c r="B494" s="106" t="s">
        <v>1013</v>
      </c>
      <c r="C494" s="153">
        <f>'Önkormányzat bevételei'!C181+'Óvoda bevételei'!C181</f>
        <v>0</v>
      </c>
      <c r="D494" s="153">
        <f>'Önkormányzat bevételei'!D181+'Óvoda bevételei'!D181</f>
        <v>0</v>
      </c>
      <c r="E494" s="153">
        <f>'Önkormányzat bevételei'!E181+'Óvoda bevételei'!E181</f>
        <v>0</v>
      </c>
    </row>
    <row r="495" spans="1:5" hidden="1" x14ac:dyDescent="0.25">
      <c r="A495" s="105" t="s">
        <v>51</v>
      </c>
      <c r="B495" s="106" t="s">
        <v>1014</v>
      </c>
      <c r="C495" s="153">
        <f>'Önkormányzat bevételei'!C182+'Óvoda bevételei'!C182</f>
        <v>0</v>
      </c>
      <c r="D495" s="153">
        <f>'Önkormányzat bevételei'!D182+'Óvoda bevételei'!D182</f>
        <v>0</v>
      </c>
      <c r="E495" s="153">
        <f>'Önkormányzat bevételei'!E182+'Óvoda bevételei'!E182</f>
        <v>0</v>
      </c>
    </row>
    <row r="496" spans="1:5" ht="51" hidden="1" x14ac:dyDescent="0.25">
      <c r="A496" s="105" t="s">
        <v>52</v>
      </c>
      <c r="B496" s="106" t="s">
        <v>1015</v>
      </c>
      <c r="C496" s="153">
        <f>'Önkormányzat bevételei'!C183+'Óvoda bevételei'!C183</f>
        <v>0</v>
      </c>
      <c r="D496" s="153">
        <f>'Önkormányzat bevételei'!D183+'Óvoda bevételei'!D183</f>
        <v>0</v>
      </c>
      <c r="E496" s="153">
        <f>'Önkormányzat bevételei'!E183+'Óvoda bevételei'!E183</f>
        <v>0</v>
      </c>
    </row>
    <row r="497" spans="1:5" x14ac:dyDescent="0.25">
      <c r="A497" s="105" t="s">
        <v>344</v>
      </c>
      <c r="B497" s="106" t="s">
        <v>1016</v>
      </c>
      <c r="C497" s="153">
        <f>'Önkormányzat bevételei'!C184+'Óvoda bevételei'!C184</f>
        <v>0</v>
      </c>
      <c r="D497" s="153">
        <f>'Önkormányzat bevételei'!D184+'Óvoda bevételei'!D184</f>
        <v>0</v>
      </c>
      <c r="E497" s="153">
        <f>'Önkormányzat bevételei'!E184+'Óvoda bevételei'!E184</f>
        <v>5000</v>
      </c>
    </row>
    <row r="498" spans="1:5" s="277" customFormat="1" ht="25.5" x14ac:dyDescent="0.2">
      <c r="A498" s="111" t="s">
        <v>53</v>
      </c>
      <c r="B498" s="112" t="s">
        <v>335</v>
      </c>
      <c r="C498" s="157">
        <f>'Önkormányzat bevételei'!C185+'Óvoda bevételei'!C185</f>
        <v>21250000</v>
      </c>
      <c r="D498" s="157">
        <f>'Önkormányzat bevételei'!D185+'Óvoda bevételei'!D185</f>
        <v>32170222</v>
      </c>
      <c r="E498" s="157">
        <f>'Önkormányzat bevételei'!E185+'Óvoda bevételei'!E185</f>
        <v>37645768</v>
      </c>
    </row>
    <row r="499" spans="1:5" hidden="1" x14ac:dyDescent="0.25">
      <c r="A499" s="105" t="s">
        <v>98</v>
      </c>
      <c r="B499" s="106" t="s">
        <v>1017</v>
      </c>
      <c r="C499" s="153">
        <f>'Önkormányzat bevételei'!C186+'Óvoda bevételei'!C186</f>
        <v>0</v>
      </c>
      <c r="D499" s="153">
        <f>'Önkormányzat bevételei'!D186+'Óvoda bevételei'!D186</f>
        <v>0</v>
      </c>
      <c r="E499" s="153">
        <f>'Önkormányzat bevételei'!E186+'Óvoda bevételei'!E186</f>
        <v>0</v>
      </c>
    </row>
    <row r="500" spans="1:5" x14ac:dyDescent="0.25">
      <c r="A500" s="105" t="s">
        <v>708</v>
      </c>
      <c r="B500" s="106" t="s">
        <v>1018</v>
      </c>
      <c r="C500" s="153">
        <f>'Önkormányzat bevételei'!C187+'Óvoda bevételei'!C187</f>
        <v>1940000</v>
      </c>
      <c r="D500" s="153">
        <f>'Önkormányzat bevételei'!D187+'Óvoda bevételei'!D187</f>
        <v>1940000</v>
      </c>
      <c r="E500" s="153">
        <f>'Önkormányzat bevételei'!E187+'Óvoda bevételei'!E187</f>
        <v>4616896</v>
      </c>
    </row>
    <row r="501" spans="1:5" ht="25.5" x14ac:dyDescent="0.25">
      <c r="A501" s="105" t="s">
        <v>220</v>
      </c>
      <c r="B501" s="106" t="s">
        <v>1019</v>
      </c>
      <c r="C501" s="153">
        <f>'Önkormányzat bevételei'!C188+'Óvoda bevételei'!C188</f>
        <v>0</v>
      </c>
      <c r="D501" s="153">
        <f>'Önkormányzat bevételei'!D188+'Óvoda bevételei'!D188</f>
        <v>0</v>
      </c>
      <c r="E501" s="153">
        <f>'Önkormányzat bevételei'!E188+'Óvoda bevételei'!E188</f>
        <v>4476896</v>
      </c>
    </row>
    <row r="502" spans="1:5" ht="25.5" hidden="1" x14ac:dyDescent="0.25">
      <c r="A502" s="105" t="s">
        <v>222</v>
      </c>
      <c r="B502" s="106" t="s">
        <v>1020</v>
      </c>
      <c r="C502" s="153">
        <f>'Önkormányzat bevételei'!C189+'Óvoda bevételei'!C189</f>
        <v>0</v>
      </c>
      <c r="D502" s="153">
        <f>'Önkormányzat bevételei'!D189+'Óvoda bevételei'!D189</f>
        <v>0</v>
      </c>
      <c r="E502" s="153">
        <f>'Önkormányzat bevételei'!E189+'Óvoda bevételei'!E189</f>
        <v>0</v>
      </c>
    </row>
    <row r="503" spans="1:5" ht="25.5" x14ac:dyDescent="0.25">
      <c r="A503" s="105" t="s">
        <v>54</v>
      </c>
      <c r="B503" s="106" t="s">
        <v>1021</v>
      </c>
      <c r="C503" s="153">
        <f>'Önkormányzat bevételei'!C190+'Óvoda bevételei'!C190</f>
        <v>1750000</v>
      </c>
      <c r="D503" s="153">
        <f>'Önkormányzat bevételei'!D190+'Óvoda bevételei'!D190</f>
        <v>1750000</v>
      </c>
      <c r="E503" s="153">
        <f>'Önkormányzat bevételei'!E190+'Óvoda bevételei'!E190</f>
        <v>3451081</v>
      </c>
    </row>
    <row r="504" spans="1:5" hidden="1" x14ac:dyDescent="0.25">
      <c r="A504" s="105" t="s">
        <v>307</v>
      </c>
      <c r="B504" s="106" t="s">
        <v>1022</v>
      </c>
      <c r="C504" s="153">
        <f>'Önkormányzat bevételei'!C191+'Óvoda bevételei'!C191</f>
        <v>0</v>
      </c>
      <c r="D504" s="153">
        <f>'Önkormányzat bevételei'!D191+'Óvoda bevételei'!D191</f>
        <v>0</v>
      </c>
      <c r="E504" s="153">
        <f>'Önkormányzat bevételei'!E191+'Óvoda bevételei'!E191</f>
        <v>0</v>
      </c>
    </row>
    <row r="505" spans="1:5" x14ac:dyDescent="0.25">
      <c r="A505" s="105" t="s">
        <v>99</v>
      </c>
      <c r="B505" s="106" t="s">
        <v>1023</v>
      </c>
      <c r="C505" s="153">
        <f>'Önkormányzat bevételei'!C192+'Óvoda bevételei'!C192</f>
        <v>500000</v>
      </c>
      <c r="D505" s="153">
        <f>'Önkormányzat bevételei'!D192+'Óvoda bevételei'!D192</f>
        <v>500000</v>
      </c>
      <c r="E505" s="153">
        <f>'Önkormányzat bevételei'!E192+'Óvoda bevételei'!E192</f>
        <v>617684</v>
      </c>
    </row>
    <row r="506" spans="1:5" ht="25.5" hidden="1" x14ac:dyDescent="0.25">
      <c r="A506" s="105" t="s">
        <v>55</v>
      </c>
      <c r="B506" s="106" t="s">
        <v>1024</v>
      </c>
      <c r="C506" s="153">
        <f>'Önkormányzat bevételei'!C193+'Óvoda bevételei'!C193</f>
        <v>0</v>
      </c>
      <c r="D506" s="153">
        <f>'Önkormányzat bevételei'!D193+'Óvoda bevételei'!D193</f>
        <v>0</v>
      </c>
      <c r="E506" s="153">
        <f>'Önkormányzat bevételei'!E193+'Óvoda bevételei'!E193</f>
        <v>0</v>
      </c>
    </row>
    <row r="507" spans="1:5" ht="25.5" x14ac:dyDescent="0.25">
      <c r="A507" s="105" t="s">
        <v>56</v>
      </c>
      <c r="B507" s="106" t="s">
        <v>1025</v>
      </c>
      <c r="C507" s="153">
        <f>'Önkormányzat bevételei'!C194+'Óvoda bevételei'!C194</f>
        <v>500000</v>
      </c>
      <c r="D507" s="153">
        <f>'Önkormányzat bevételei'!D194+'Óvoda bevételei'!D194</f>
        <v>500000</v>
      </c>
      <c r="E507" s="153">
        <f>'Önkormányzat bevételei'!E194+'Óvoda bevételei'!E194</f>
        <v>617684</v>
      </c>
    </row>
    <row r="508" spans="1:5" ht="25.5" hidden="1" x14ac:dyDescent="0.25">
      <c r="A508" s="105" t="s">
        <v>100</v>
      </c>
      <c r="B508" s="106" t="s">
        <v>1026</v>
      </c>
      <c r="C508" s="153">
        <f>'Önkormányzat bevételei'!C195+'Óvoda bevételei'!C195</f>
        <v>0</v>
      </c>
      <c r="D508" s="153">
        <f>'Önkormányzat bevételei'!D195+'Óvoda bevételei'!D195</f>
        <v>0</v>
      </c>
      <c r="E508" s="153">
        <f>'Önkormányzat bevételei'!E195+'Óvoda bevételei'!E195</f>
        <v>0</v>
      </c>
    </row>
    <row r="509" spans="1:5" ht="25.5" hidden="1" x14ac:dyDescent="0.25">
      <c r="A509" s="105" t="s">
        <v>308</v>
      </c>
      <c r="B509" s="106" t="s">
        <v>1027</v>
      </c>
      <c r="C509" s="153">
        <f>'Önkormányzat bevételei'!C196+'Óvoda bevételei'!C196</f>
        <v>0</v>
      </c>
      <c r="D509" s="153">
        <f>'Önkormányzat bevételei'!D196+'Óvoda bevételei'!D196</f>
        <v>0</v>
      </c>
      <c r="E509" s="153">
        <f>'Önkormányzat bevételei'!E196+'Óvoda bevételei'!E196</f>
        <v>0</v>
      </c>
    </row>
    <row r="510" spans="1:5" ht="25.5" hidden="1" x14ac:dyDescent="0.25">
      <c r="A510" s="105" t="s">
        <v>101</v>
      </c>
      <c r="B510" s="106" t="s">
        <v>1028</v>
      </c>
      <c r="C510" s="153">
        <f>'Önkormányzat bevételei'!C197+'Óvoda bevételei'!C197</f>
        <v>0</v>
      </c>
      <c r="D510" s="153">
        <f>'Önkormányzat bevételei'!D197+'Óvoda bevételei'!D197</f>
        <v>0</v>
      </c>
      <c r="E510" s="153">
        <f>'Önkormányzat bevételei'!E197+'Óvoda bevételei'!E197</f>
        <v>0</v>
      </c>
    </row>
    <row r="511" spans="1:5" ht="25.5" hidden="1" x14ac:dyDescent="0.25">
      <c r="A511" s="105" t="s">
        <v>57</v>
      </c>
      <c r="B511" s="106" t="s">
        <v>1029</v>
      </c>
      <c r="C511" s="153">
        <f>'Önkormányzat bevételei'!C198+'Óvoda bevételei'!C198</f>
        <v>0</v>
      </c>
      <c r="D511" s="153">
        <f>'Önkormányzat bevételei'!D198+'Óvoda bevételei'!D198</f>
        <v>0</v>
      </c>
      <c r="E511" s="153">
        <f>'Önkormányzat bevételei'!E198+'Óvoda bevételei'!E198</f>
        <v>0</v>
      </c>
    </row>
    <row r="512" spans="1:5" hidden="1" x14ac:dyDescent="0.25">
      <c r="A512" s="105" t="s">
        <v>58</v>
      </c>
      <c r="B512" s="106" t="s">
        <v>1030</v>
      </c>
      <c r="C512" s="153">
        <f>'Önkormányzat bevételei'!C199+'Óvoda bevételei'!C199</f>
        <v>0</v>
      </c>
      <c r="D512" s="153">
        <f>'Önkormányzat bevételei'!D199+'Óvoda bevételei'!D199</f>
        <v>0</v>
      </c>
      <c r="E512" s="153">
        <f>'Önkormányzat bevételei'!E199+'Óvoda bevételei'!E199</f>
        <v>0</v>
      </c>
    </row>
    <row r="513" spans="1:5" hidden="1" x14ac:dyDescent="0.25">
      <c r="A513" s="105" t="s">
        <v>309</v>
      </c>
      <c r="B513" s="106" t="s">
        <v>1031</v>
      </c>
      <c r="C513" s="153">
        <f>'Önkormányzat bevételei'!C200+'Óvoda bevételei'!C200</f>
        <v>0</v>
      </c>
      <c r="D513" s="153">
        <f>'Önkormányzat bevételei'!D200+'Óvoda bevételei'!D200</f>
        <v>0</v>
      </c>
      <c r="E513" s="153">
        <f>'Önkormányzat bevételei'!E200+'Óvoda bevételei'!E200</f>
        <v>0</v>
      </c>
    </row>
    <row r="514" spans="1:5" x14ac:dyDescent="0.25">
      <c r="A514" s="105" t="s">
        <v>720</v>
      </c>
      <c r="B514" s="106" t="s">
        <v>1032</v>
      </c>
      <c r="C514" s="153">
        <f>'Önkormányzat bevételei'!C201+'Óvoda bevételei'!C201</f>
        <v>310000</v>
      </c>
      <c r="D514" s="153">
        <f>'Önkormányzat bevételei'!D201+'Óvoda bevételei'!D201</f>
        <v>334000</v>
      </c>
      <c r="E514" s="153">
        <f>'Önkormányzat bevételei'!E201+'Óvoda bevételei'!E201</f>
        <v>334000</v>
      </c>
    </row>
    <row r="515" spans="1:5" x14ac:dyDescent="0.25">
      <c r="A515" s="105" t="s">
        <v>722</v>
      </c>
      <c r="B515" s="106" t="s">
        <v>1033</v>
      </c>
      <c r="C515" s="153">
        <f>'Önkormányzat bevételei'!C202+'Óvoda bevételei'!C202</f>
        <v>900000</v>
      </c>
      <c r="D515" s="153">
        <f>'Önkormányzat bevételei'!D202+'Óvoda bevételei'!D202</f>
        <v>1815596</v>
      </c>
      <c r="E515" s="153">
        <f>'Önkormányzat bevételei'!E202+'Óvoda bevételei'!E202</f>
        <v>1869993</v>
      </c>
    </row>
    <row r="516" spans="1:5" hidden="1" x14ac:dyDescent="0.25">
      <c r="A516" s="105" t="s">
        <v>59</v>
      </c>
      <c r="B516" s="106" t="s">
        <v>1034</v>
      </c>
      <c r="C516" s="153">
        <f>'Önkormányzat bevételei'!C203+'Óvoda bevételei'!C203</f>
        <v>0</v>
      </c>
      <c r="D516" s="153">
        <f>'Önkormányzat bevételei'!D203+'Óvoda bevételei'!D203</f>
        <v>0</v>
      </c>
      <c r="E516" s="153">
        <f>'Önkormányzat bevételei'!E203+'Óvoda bevételei'!E203</f>
        <v>0</v>
      </c>
    </row>
    <row r="517" spans="1:5" hidden="1" x14ac:dyDescent="0.25">
      <c r="A517" s="105" t="s">
        <v>60</v>
      </c>
      <c r="B517" s="106" t="s">
        <v>1035</v>
      </c>
      <c r="C517" s="153">
        <f>'Önkormányzat bevételei'!C204+'Óvoda bevételei'!C204</f>
        <v>0</v>
      </c>
      <c r="D517" s="153">
        <f>'Önkormányzat bevételei'!D204+'Óvoda bevételei'!D204</f>
        <v>0</v>
      </c>
      <c r="E517" s="153">
        <f>'Önkormányzat bevételei'!E204+'Óvoda bevételei'!E204</f>
        <v>0</v>
      </c>
    </row>
    <row r="518" spans="1:5" hidden="1" x14ac:dyDescent="0.25">
      <c r="A518" s="105" t="s">
        <v>310</v>
      </c>
      <c r="B518" s="106" t="s">
        <v>1036</v>
      </c>
      <c r="C518" s="153">
        <f>'Önkormányzat bevételei'!C205+'Óvoda bevételei'!C205</f>
        <v>0</v>
      </c>
      <c r="D518" s="153">
        <f>'Önkormányzat bevételei'!D205+'Óvoda bevételei'!D205</f>
        <v>0</v>
      </c>
      <c r="E518" s="153">
        <f>'Önkormányzat bevételei'!E205+'Óvoda bevételei'!E205</f>
        <v>0</v>
      </c>
    </row>
    <row r="519" spans="1:5" ht="25.5" hidden="1" x14ac:dyDescent="0.25">
      <c r="A519" s="105" t="s">
        <v>313</v>
      </c>
      <c r="B519" s="106" t="s">
        <v>1037</v>
      </c>
      <c r="C519" s="153">
        <f>'Önkormányzat bevételei'!C206+'Óvoda bevételei'!C206</f>
        <v>0</v>
      </c>
      <c r="D519" s="153">
        <f>'Önkormányzat bevételei'!D206+'Óvoda bevételei'!D206</f>
        <v>0</v>
      </c>
      <c r="E519" s="153">
        <f>'Önkormányzat bevételei'!E206+'Óvoda bevételei'!E206</f>
        <v>0</v>
      </c>
    </row>
    <row r="520" spans="1:5" ht="25.5" hidden="1" x14ac:dyDescent="0.25">
      <c r="A520" s="105" t="s">
        <v>728</v>
      </c>
      <c r="B520" s="106" t="s">
        <v>1038</v>
      </c>
      <c r="C520" s="153">
        <f>'Önkormányzat bevételei'!C207+'Óvoda bevételei'!C207</f>
        <v>0</v>
      </c>
      <c r="D520" s="153">
        <f>'Önkormányzat bevételei'!D207+'Óvoda bevételei'!D207</f>
        <v>0</v>
      </c>
      <c r="E520" s="153">
        <f>'Önkormányzat bevételei'!E207+'Óvoda bevételei'!E207</f>
        <v>0</v>
      </c>
    </row>
    <row r="521" spans="1:5" ht="25.5" hidden="1" x14ac:dyDescent="0.25">
      <c r="A521" s="105" t="s">
        <v>61</v>
      </c>
      <c r="B521" s="106" t="s">
        <v>1039</v>
      </c>
      <c r="C521" s="153">
        <f>'Önkormányzat bevételei'!C208+'Óvoda bevételei'!C208</f>
        <v>0</v>
      </c>
      <c r="D521" s="153">
        <f>'Önkormányzat bevételei'!D208+'Óvoda bevételei'!D208</f>
        <v>0</v>
      </c>
      <c r="E521" s="153">
        <f>'Önkormányzat bevételei'!E208+'Óvoda bevételei'!E208</f>
        <v>0</v>
      </c>
    </row>
    <row r="522" spans="1:5" ht="25.5" hidden="1" x14ac:dyDescent="0.25">
      <c r="A522" s="105" t="s">
        <v>311</v>
      </c>
      <c r="B522" s="106" t="s">
        <v>1040</v>
      </c>
      <c r="C522" s="153">
        <f>'Önkormányzat bevételei'!C209+'Óvoda bevételei'!C209</f>
        <v>0</v>
      </c>
      <c r="D522" s="153">
        <f>'Önkormányzat bevételei'!D209+'Óvoda bevételei'!D209</f>
        <v>0</v>
      </c>
      <c r="E522" s="153">
        <f>'Önkormányzat bevételei'!E209+'Óvoda bevételei'!E209</f>
        <v>0</v>
      </c>
    </row>
    <row r="523" spans="1:5" ht="25.5" hidden="1" x14ac:dyDescent="0.25">
      <c r="A523" s="105" t="s">
        <v>296</v>
      </c>
      <c r="B523" s="106" t="s">
        <v>1041</v>
      </c>
      <c r="C523" s="153">
        <f>'Önkormányzat bevételei'!C210+'Óvoda bevételei'!C210</f>
        <v>0</v>
      </c>
      <c r="D523" s="153">
        <f>'Önkormányzat bevételei'!D210+'Óvoda bevételei'!D210</f>
        <v>0</v>
      </c>
      <c r="E523" s="153">
        <f>'Önkormányzat bevételei'!E210+'Óvoda bevételei'!E210</f>
        <v>0</v>
      </c>
    </row>
    <row r="524" spans="1:5" ht="25.5" x14ac:dyDescent="0.25">
      <c r="A524" s="105" t="s">
        <v>732</v>
      </c>
      <c r="B524" s="106" t="s">
        <v>1042</v>
      </c>
      <c r="C524" s="153">
        <f>'Önkormányzat bevételei'!C211+'Óvoda bevételei'!C211</f>
        <v>0</v>
      </c>
      <c r="D524" s="153">
        <f>'Önkormányzat bevételei'!D211+'Óvoda bevételei'!D211</f>
        <v>650000</v>
      </c>
      <c r="E524" s="153">
        <f>'Önkormányzat bevételei'!E211+'Óvoda bevételei'!E211</f>
        <v>971875</v>
      </c>
    </row>
    <row r="525" spans="1:5" hidden="1" x14ac:dyDescent="0.25">
      <c r="A525" s="105" t="s">
        <v>734</v>
      </c>
      <c r="B525" s="106" t="s">
        <v>1043</v>
      </c>
      <c r="C525" s="153">
        <f>'Önkormányzat bevételei'!C212+'Óvoda bevételei'!C212</f>
        <v>0</v>
      </c>
      <c r="D525" s="153">
        <f>'Önkormányzat bevételei'!D212+'Óvoda bevételei'!D212</f>
        <v>0</v>
      </c>
      <c r="E525" s="153">
        <f>'Önkormányzat bevételei'!E212+'Óvoda bevételei'!E212</f>
        <v>0</v>
      </c>
    </row>
    <row r="526" spans="1:5" ht="63.75" hidden="1" x14ac:dyDescent="0.25">
      <c r="A526" s="105" t="s">
        <v>297</v>
      </c>
      <c r="B526" s="106" t="s">
        <v>1044</v>
      </c>
      <c r="C526" s="153">
        <f>'Önkormányzat bevételei'!C213+'Óvoda bevételei'!C213</f>
        <v>0</v>
      </c>
      <c r="D526" s="153">
        <f>'Önkormányzat bevételei'!D213+'Óvoda bevételei'!D213</f>
        <v>0</v>
      </c>
      <c r="E526" s="153">
        <f>'Önkormányzat bevételei'!E213+'Óvoda bevételei'!E213</f>
        <v>0</v>
      </c>
    </row>
    <row r="527" spans="1:5" x14ac:dyDescent="0.25">
      <c r="A527" s="105" t="s">
        <v>327</v>
      </c>
      <c r="B527" s="106" t="s">
        <v>1045</v>
      </c>
      <c r="C527" s="153">
        <f>'Önkormányzat bevételei'!C214+'Óvoda bevételei'!C214</f>
        <v>0</v>
      </c>
      <c r="D527" s="153">
        <f>'Önkormányzat bevételei'!D214+'Óvoda bevételei'!D214</f>
        <v>650000</v>
      </c>
      <c r="E527" s="153">
        <f>'Önkormányzat bevételei'!E214+'Óvoda bevételei'!E214</f>
        <v>1320239</v>
      </c>
    </row>
    <row r="528" spans="1:5" s="277" customFormat="1" ht="25.5" x14ac:dyDescent="0.2">
      <c r="A528" s="111" t="s">
        <v>102</v>
      </c>
      <c r="B528" s="112" t="s">
        <v>336</v>
      </c>
      <c r="C528" s="157">
        <f>'Önkormányzat bevételei'!C215+'Óvoda bevételei'!C215</f>
        <v>5400000</v>
      </c>
      <c r="D528" s="157">
        <f>'Önkormányzat bevételei'!D215+'Óvoda bevételei'!D215</f>
        <v>6989596</v>
      </c>
      <c r="E528" s="157">
        <f>'Önkormányzat bevételei'!E215+'Óvoda bevételei'!E215</f>
        <v>13181768</v>
      </c>
    </row>
    <row r="529" spans="1:5" hidden="1" x14ac:dyDescent="0.25">
      <c r="A529" s="105" t="s">
        <v>738</v>
      </c>
      <c r="B529" s="106" t="s">
        <v>1046</v>
      </c>
      <c r="C529" s="153">
        <f>'Önkormányzat bevételei'!C216+'Óvoda bevételei'!C216</f>
        <v>0</v>
      </c>
      <c r="D529" s="153">
        <f>'Önkormányzat bevételei'!D216+'Óvoda bevételei'!D216</f>
        <v>0</v>
      </c>
      <c r="E529" s="153">
        <f>'Önkormányzat bevételei'!E216+'Óvoda bevételei'!E216</f>
        <v>0</v>
      </c>
    </row>
    <row r="530" spans="1:5" ht="25.5" hidden="1" x14ac:dyDescent="0.25">
      <c r="A530" s="105" t="s">
        <v>740</v>
      </c>
      <c r="B530" s="106" t="s">
        <v>1047</v>
      </c>
      <c r="C530" s="153">
        <f>'Önkormányzat bevételei'!C217+'Óvoda bevételei'!C217</f>
        <v>0</v>
      </c>
      <c r="D530" s="153">
        <f>'Önkormányzat bevételei'!D217+'Óvoda bevételei'!D217</f>
        <v>0</v>
      </c>
      <c r="E530" s="153">
        <f>'Önkormányzat bevételei'!E217+'Óvoda bevételei'!E217</f>
        <v>0</v>
      </c>
    </row>
    <row r="531" spans="1:5" hidden="1" x14ac:dyDescent="0.25">
      <c r="A531" s="105" t="s">
        <v>742</v>
      </c>
      <c r="B531" s="106" t="s">
        <v>1048</v>
      </c>
      <c r="C531" s="153">
        <f>'Önkormányzat bevételei'!C218+'Óvoda bevételei'!C218</f>
        <v>0</v>
      </c>
      <c r="D531" s="153">
        <f>'Önkormányzat bevételei'!D218+'Óvoda bevételei'!D218</f>
        <v>0</v>
      </c>
      <c r="E531" s="153">
        <f>'Önkormányzat bevételei'!E218+'Óvoda bevételei'!E218</f>
        <v>0</v>
      </c>
    </row>
    <row r="532" spans="1:5" hidden="1" x14ac:dyDescent="0.25">
      <c r="A532" s="105" t="s">
        <v>744</v>
      </c>
      <c r="B532" s="106" t="s">
        <v>1049</v>
      </c>
      <c r="C532" s="153">
        <f>'Önkormányzat bevételei'!C219+'Óvoda bevételei'!C219</f>
        <v>0</v>
      </c>
      <c r="D532" s="153">
        <f>'Önkormányzat bevételei'!D219+'Óvoda bevételei'!D219</f>
        <v>0</v>
      </c>
      <c r="E532" s="153">
        <f>'Önkormányzat bevételei'!E219+'Óvoda bevételei'!E219</f>
        <v>0</v>
      </c>
    </row>
    <row r="533" spans="1:5" hidden="1" x14ac:dyDescent="0.25">
      <c r="A533" s="105" t="s">
        <v>746</v>
      </c>
      <c r="B533" s="106" t="s">
        <v>1050</v>
      </c>
      <c r="C533" s="153">
        <f>'Önkormányzat bevételei'!C220+'Óvoda bevételei'!C220</f>
        <v>0</v>
      </c>
      <c r="D533" s="153">
        <f>'Önkormányzat bevételei'!D220+'Óvoda bevételei'!D220</f>
        <v>0</v>
      </c>
      <c r="E533" s="153">
        <f>'Önkormányzat bevételei'!E220+'Óvoda bevételei'!E220</f>
        <v>0</v>
      </c>
    </row>
    <row r="534" spans="1:5" hidden="1" x14ac:dyDescent="0.25">
      <c r="A534" s="105" t="s">
        <v>748</v>
      </c>
      <c r="B534" s="106" t="s">
        <v>1051</v>
      </c>
      <c r="C534" s="153">
        <f>'Önkormányzat bevételei'!C221+'Óvoda bevételei'!C221</f>
        <v>0</v>
      </c>
      <c r="D534" s="153">
        <f>'Önkormányzat bevételei'!D221+'Óvoda bevételei'!D221</f>
        <v>0</v>
      </c>
      <c r="E534" s="153">
        <f>'Önkormányzat bevételei'!E221+'Óvoda bevételei'!E221</f>
        <v>0</v>
      </c>
    </row>
    <row r="535" spans="1:5" hidden="1" x14ac:dyDescent="0.25">
      <c r="A535" s="105" t="s">
        <v>750</v>
      </c>
      <c r="B535" s="106" t="s">
        <v>1052</v>
      </c>
      <c r="C535" s="153">
        <f>'Önkormányzat bevételei'!C222+'Óvoda bevételei'!C222</f>
        <v>0</v>
      </c>
      <c r="D535" s="153">
        <f>'Önkormányzat bevételei'!D222+'Óvoda bevételei'!D222</f>
        <v>0</v>
      </c>
      <c r="E535" s="153">
        <f>'Önkormányzat bevételei'!E222+'Óvoda bevételei'!E222</f>
        <v>0</v>
      </c>
    </row>
    <row r="536" spans="1:5" ht="25.5" hidden="1" x14ac:dyDescent="0.25">
      <c r="A536" s="105" t="s">
        <v>298</v>
      </c>
      <c r="B536" s="106" t="s">
        <v>1053</v>
      </c>
      <c r="C536" s="153">
        <f>'Önkormányzat bevételei'!C223+'Óvoda bevételei'!C223</f>
        <v>0</v>
      </c>
      <c r="D536" s="153">
        <f>'Önkormányzat bevételei'!D223+'Óvoda bevételei'!D223</f>
        <v>0</v>
      </c>
      <c r="E536" s="153">
        <f>'Önkormányzat bevételei'!E223+'Óvoda bevételei'!E223</f>
        <v>0</v>
      </c>
    </row>
    <row r="537" spans="1:5" s="277" customFormat="1" ht="25.5" hidden="1" x14ac:dyDescent="0.2">
      <c r="A537" s="111" t="s">
        <v>337</v>
      </c>
      <c r="B537" s="112" t="s">
        <v>338</v>
      </c>
      <c r="C537" s="157">
        <f>'Önkormányzat bevételei'!C224+'Óvoda bevételei'!C224</f>
        <v>0</v>
      </c>
      <c r="D537" s="157">
        <f>'Önkormányzat bevételei'!D224+'Óvoda bevételei'!D224</f>
        <v>0</v>
      </c>
      <c r="E537" s="157">
        <f>'Önkormányzat bevételei'!E224+'Óvoda bevételei'!E224</f>
        <v>0</v>
      </c>
    </row>
    <row r="538" spans="1:5" ht="38.25" hidden="1" x14ac:dyDescent="0.25">
      <c r="A538" s="105" t="s">
        <v>754</v>
      </c>
      <c r="B538" s="106" t="s">
        <v>1054</v>
      </c>
      <c r="C538" s="153">
        <f>'Önkormányzat bevételei'!C225+'Óvoda bevételei'!C225</f>
        <v>0</v>
      </c>
      <c r="D538" s="153">
        <f>'Önkormányzat bevételei'!D225+'Óvoda bevételei'!D225</f>
        <v>0</v>
      </c>
      <c r="E538" s="153">
        <f>'Önkormányzat bevételei'!E225+'Óvoda bevételei'!E225</f>
        <v>0</v>
      </c>
    </row>
    <row r="539" spans="1:5" ht="38.25" hidden="1" x14ac:dyDescent="0.25">
      <c r="A539" s="105" t="s">
        <v>299</v>
      </c>
      <c r="B539" s="106" t="s">
        <v>1055</v>
      </c>
      <c r="C539" s="153">
        <f>'Önkormányzat bevételei'!C226+'Óvoda bevételei'!C226</f>
        <v>0</v>
      </c>
      <c r="D539" s="153">
        <f>'Önkormányzat bevételei'!D226+'Óvoda bevételei'!D226</f>
        <v>0</v>
      </c>
      <c r="E539" s="153">
        <f>'Önkormányzat bevételei'!E226+'Óvoda bevételei'!E226</f>
        <v>0</v>
      </c>
    </row>
    <row r="540" spans="1:5" hidden="1" x14ac:dyDescent="0.25">
      <c r="A540" s="105" t="s">
        <v>757</v>
      </c>
      <c r="B540" s="106" t="s">
        <v>1056</v>
      </c>
      <c r="C540" s="153">
        <f>'Önkormányzat bevételei'!C227+'Óvoda bevételei'!C227</f>
        <v>0</v>
      </c>
      <c r="D540" s="153">
        <f>'Önkormányzat bevételei'!D227+'Óvoda bevételei'!D227</f>
        <v>0</v>
      </c>
      <c r="E540" s="153">
        <f>'Önkormányzat bevételei'!E227+'Óvoda bevételei'!E227</f>
        <v>0</v>
      </c>
    </row>
    <row r="541" spans="1:5" hidden="1" x14ac:dyDescent="0.25">
      <c r="A541" s="105" t="s">
        <v>103</v>
      </c>
      <c r="B541" s="106" t="s">
        <v>1057</v>
      </c>
      <c r="C541" s="153">
        <f>'Önkormányzat bevételei'!C228+'Óvoda bevételei'!C228</f>
        <v>0</v>
      </c>
      <c r="D541" s="153">
        <f>'Önkormányzat bevételei'!D228+'Óvoda bevételei'!D228</f>
        <v>0</v>
      </c>
      <c r="E541" s="153">
        <f>'Önkormányzat bevételei'!E228+'Óvoda bevételei'!E228</f>
        <v>0</v>
      </c>
    </row>
    <row r="542" spans="1:5" hidden="1" x14ac:dyDescent="0.25">
      <c r="A542" s="105" t="s">
        <v>760</v>
      </c>
      <c r="B542" s="106" t="s">
        <v>1058</v>
      </c>
      <c r="C542" s="153">
        <f>'Önkormányzat bevételei'!C229+'Óvoda bevételei'!C229</f>
        <v>0</v>
      </c>
      <c r="D542" s="153">
        <f>'Önkormányzat bevételei'!D229+'Óvoda bevételei'!D229</f>
        <v>0</v>
      </c>
      <c r="E542" s="153">
        <f>'Önkormányzat bevételei'!E229+'Óvoda bevételei'!E229</f>
        <v>0</v>
      </c>
    </row>
    <row r="543" spans="1:5" hidden="1" x14ac:dyDescent="0.25">
      <c r="A543" s="105" t="s">
        <v>762</v>
      </c>
      <c r="B543" s="106" t="s">
        <v>1059</v>
      </c>
      <c r="C543" s="153">
        <f>'Önkormányzat bevételei'!C230+'Óvoda bevételei'!C230</f>
        <v>0</v>
      </c>
      <c r="D543" s="153">
        <f>'Önkormányzat bevételei'!D230+'Óvoda bevételei'!D230</f>
        <v>0</v>
      </c>
      <c r="E543" s="153">
        <f>'Önkormányzat bevételei'!E230+'Óvoda bevételei'!E230</f>
        <v>0</v>
      </c>
    </row>
    <row r="544" spans="1:5" hidden="1" x14ac:dyDescent="0.25">
      <c r="A544" s="105" t="s">
        <v>104</v>
      </c>
      <c r="B544" s="106" t="s">
        <v>1060</v>
      </c>
      <c r="C544" s="153">
        <f>'Önkormányzat bevételei'!C231+'Óvoda bevételei'!C231</f>
        <v>0</v>
      </c>
      <c r="D544" s="153">
        <f>'Önkormányzat bevételei'!D231+'Óvoda bevételei'!D231</f>
        <v>0</v>
      </c>
      <c r="E544" s="153">
        <f>'Önkormányzat bevételei'!E231+'Óvoda bevételei'!E231</f>
        <v>0</v>
      </c>
    </row>
    <row r="545" spans="1:5" ht="25.5" hidden="1" x14ac:dyDescent="0.25">
      <c r="A545" s="105" t="s">
        <v>765</v>
      </c>
      <c r="B545" s="106" t="s">
        <v>1061</v>
      </c>
      <c r="C545" s="153">
        <f>'Önkormányzat bevételei'!C232+'Óvoda bevételei'!C232</f>
        <v>0</v>
      </c>
      <c r="D545" s="153">
        <f>'Önkormányzat bevételei'!D232+'Óvoda bevételei'!D232</f>
        <v>0</v>
      </c>
      <c r="E545" s="153">
        <f>'Önkormányzat bevételei'!E232+'Óvoda bevételei'!E232</f>
        <v>0</v>
      </c>
    </row>
    <row r="546" spans="1:5" ht="25.5" hidden="1" x14ac:dyDescent="0.25">
      <c r="A546" s="105" t="s">
        <v>228</v>
      </c>
      <c r="B546" s="106" t="s">
        <v>1062</v>
      </c>
      <c r="C546" s="153">
        <f>'Önkormányzat bevételei'!C233+'Óvoda bevételei'!C233</f>
        <v>0</v>
      </c>
      <c r="D546" s="153">
        <f>'Önkormányzat bevételei'!D233+'Óvoda bevételei'!D233</f>
        <v>0</v>
      </c>
      <c r="E546" s="153">
        <f>'Önkormányzat bevételei'!E233+'Óvoda bevételei'!E233</f>
        <v>0</v>
      </c>
    </row>
    <row r="547" spans="1:5" hidden="1" x14ac:dyDescent="0.25">
      <c r="A547" s="105" t="s">
        <v>768</v>
      </c>
      <c r="B547" s="106" t="s">
        <v>1063</v>
      </c>
      <c r="C547" s="153">
        <f>'Önkormányzat bevételei'!C234+'Óvoda bevételei'!C234</f>
        <v>0</v>
      </c>
      <c r="D547" s="153">
        <f>'Önkormányzat bevételei'!D234+'Óvoda bevételei'!D234</f>
        <v>0</v>
      </c>
      <c r="E547" s="153">
        <f>'Önkormányzat bevételei'!E234+'Óvoda bevételei'!E234</f>
        <v>0</v>
      </c>
    </row>
    <row r="548" spans="1:5" hidden="1" x14ac:dyDescent="0.25">
      <c r="A548" s="105" t="s">
        <v>300</v>
      </c>
      <c r="B548" s="106" t="s">
        <v>1064</v>
      </c>
      <c r="C548" s="153">
        <f>'Önkormányzat bevételei'!C235+'Óvoda bevételei'!C235</f>
        <v>0</v>
      </c>
      <c r="D548" s="153">
        <f>'Önkormányzat bevételei'!D235+'Óvoda bevételei'!D235</f>
        <v>0</v>
      </c>
      <c r="E548" s="153">
        <f>'Önkormányzat bevételei'!E235+'Óvoda bevételei'!E235</f>
        <v>0</v>
      </c>
    </row>
    <row r="549" spans="1:5" ht="25.5" hidden="1" x14ac:dyDescent="0.25">
      <c r="A549" s="105" t="s">
        <v>771</v>
      </c>
      <c r="B549" s="106" t="s">
        <v>1065</v>
      </c>
      <c r="C549" s="153">
        <f>'Önkormányzat bevételei'!C236+'Óvoda bevételei'!C236</f>
        <v>0</v>
      </c>
      <c r="D549" s="153">
        <f>'Önkormányzat bevételei'!D236+'Óvoda bevételei'!D236</f>
        <v>0</v>
      </c>
      <c r="E549" s="153">
        <f>'Önkormányzat bevételei'!E236+'Óvoda bevételei'!E236</f>
        <v>0</v>
      </c>
    </row>
    <row r="550" spans="1:5" hidden="1" x14ac:dyDescent="0.25">
      <c r="A550" s="105" t="s">
        <v>773</v>
      </c>
      <c r="B550" s="106" t="s">
        <v>1066</v>
      </c>
      <c r="C550" s="153">
        <f>'Önkormányzat bevételei'!C237+'Óvoda bevételei'!C237</f>
        <v>0</v>
      </c>
      <c r="D550" s="153">
        <f>'Önkormányzat bevételei'!D237+'Óvoda bevételei'!D237</f>
        <v>0</v>
      </c>
      <c r="E550" s="153">
        <f>'Önkormányzat bevételei'!E237+'Óvoda bevételei'!E237</f>
        <v>0</v>
      </c>
    </row>
    <row r="551" spans="1:5" ht="25.5" hidden="1" x14ac:dyDescent="0.25">
      <c r="A551" s="105" t="s">
        <v>775</v>
      </c>
      <c r="B551" s="106" t="s">
        <v>1067</v>
      </c>
      <c r="C551" s="153">
        <f>'Önkormányzat bevételei'!C238+'Óvoda bevételei'!C238</f>
        <v>0</v>
      </c>
      <c r="D551" s="153">
        <f>'Önkormányzat bevételei'!D238+'Óvoda bevételei'!D238</f>
        <v>0</v>
      </c>
      <c r="E551" s="153">
        <f>'Önkormányzat bevételei'!E238+'Óvoda bevételei'!E238</f>
        <v>0</v>
      </c>
    </row>
    <row r="552" spans="1:5" hidden="1" x14ac:dyDescent="0.25">
      <c r="A552" s="105" t="s">
        <v>230</v>
      </c>
      <c r="B552" s="106" t="s">
        <v>1068</v>
      </c>
      <c r="C552" s="153">
        <f>'Önkormányzat bevételei'!C239+'Óvoda bevételei'!C239</f>
        <v>0</v>
      </c>
      <c r="D552" s="153">
        <f>'Önkormányzat bevételei'!D239+'Óvoda bevételei'!D239</f>
        <v>0</v>
      </c>
      <c r="E552" s="153">
        <f>'Önkormányzat bevételei'!E239+'Óvoda bevételei'!E239</f>
        <v>0</v>
      </c>
    </row>
    <row r="553" spans="1:5" hidden="1" x14ac:dyDescent="0.25">
      <c r="A553" s="105" t="s">
        <v>232</v>
      </c>
      <c r="B553" s="106" t="s">
        <v>1069</v>
      </c>
      <c r="C553" s="153">
        <f>'Önkormányzat bevételei'!C240+'Óvoda bevételei'!C240</f>
        <v>0</v>
      </c>
      <c r="D553" s="153">
        <f>'Önkormányzat bevételei'!D240+'Óvoda bevételei'!D240</f>
        <v>0</v>
      </c>
      <c r="E553" s="153">
        <f>'Önkormányzat bevételei'!E240+'Óvoda bevételei'!E240</f>
        <v>0</v>
      </c>
    </row>
    <row r="554" spans="1:5" hidden="1" x14ac:dyDescent="0.25">
      <c r="A554" s="105" t="s">
        <v>779</v>
      </c>
      <c r="B554" s="106" t="s">
        <v>1070</v>
      </c>
      <c r="C554" s="153">
        <f>'Önkormányzat bevételei'!C241+'Óvoda bevételei'!C241</f>
        <v>0</v>
      </c>
      <c r="D554" s="153">
        <f>'Önkormányzat bevételei'!D241+'Óvoda bevételei'!D241</f>
        <v>0</v>
      </c>
      <c r="E554" s="153">
        <f>'Önkormányzat bevételei'!E241+'Óvoda bevételei'!E241</f>
        <v>0</v>
      </c>
    </row>
    <row r="555" spans="1:5" hidden="1" x14ac:dyDescent="0.25">
      <c r="A555" s="105" t="s">
        <v>234</v>
      </c>
      <c r="B555" s="106" t="s">
        <v>1071</v>
      </c>
      <c r="C555" s="153">
        <f>'Önkormányzat bevételei'!C242+'Óvoda bevételei'!C242</f>
        <v>0</v>
      </c>
      <c r="D555" s="153">
        <f>'Önkormányzat bevételei'!D242+'Óvoda bevételei'!D242</f>
        <v>0</v>
      </c>
      <c r="E555" s="153">
        <f>'Önkormányzat bevételei'!E242+'Óvoda bevételei'!E242</f>
        <v>0</v>
      </c>
    </row>
    <row r="556" spans="1:5" hidden="1" x14ac:dyDescent="0.25">
      <c r="A556" s="105" t="s">
        <v>782</v>
      </c>
      <c r="B556" s="106" t="s">
        <v>1072</v>
      </c>
      <c r="C556" s="153">
        <f>'Önkormányzat bevételei'!C243+'Óvoda bevételei'!C243</f>
        <v>0</v>
      </c>
      <c r="D556" s="153">
        <f>'Önkormányzat bevételei'!D243+'Óvoda bevételei'!D243</f>
        <v>0</v>
      </c>
      <c r="E556" s="153">
        <f>'Önkormányzat bevételei'!E243+'Óvoda bevételei'!E243</f>
        <v>0</v>
      </c>
    </row>
    <row r="557" spans="1:5" ht="25.5" hidden="1" x14ac:dyDescent="0.25">
      <c r="A557" s="105" t="s">
        <v>784</v>
      </c>
      <c r="B557" s="106" t="s">
        <v>1073</v>
      </c>
      <c r="C557" s="153">
        <f>'Önkormányzat bevételei'!C244+'Óvoda bevételei'!C244</f>
        <v>0</v>
      </c>
      <c r="D557" s="153">
        <f>'Önkormányzat bevételei'!D244+'Óvoda bevételei'!D244</f>
        <v>0</v>
      </c>
      <c r="E557" s="153">
        <f>'Önkormányzat bevételei'!E244+'Óvoda bevételei'!E244</f>
        <v>0</v>
      </c>
    </row>
    <row r="558" spans="1:5" ht="25.5" hidden="1" x14ac:dyDescent="0.25">
      <c r="A558" s="105" t="s">
        <v>786</v>
      </c>
      <c r="B558" s="106" t="s">
        <v>1074</v>
      </c>
      <c r="C558" s="153">
        <f>'Önkormányzat bevételei'!C245+'Óvoda bevételei'!C245</f>
        <v>0</v>
      </c>
      <c r="D558" s="153">
        <f>'Önkormányzat bevételei'!D245+'Óvoda bevételei'!D245</f>
        <v>0</v>
      </c>
      <c r="E558" s="153">
        <f>'Önkormányzat bevételei'!E245+'Óvoda bevételei'!E245</f>
        <v>0</v>
      </c>
    </row>
    <row r="559" spans="1:5" hidden="1" x14ac:dyDescent="0.25">
      <c r="A559" s="105" t="s">
        <v>788</v>
      </c>
      <c r="B559" s="106" t="s">
        <v>1075</v>
      </c>
      <c r="C559" s="153">
        <f>'Önkormányzat bevételei'!C246+'Óvoda bevételei'!C246</f>
        <v>0</v>
      </c>
      <c r="D559" s="153">
        <f>'Önkormányzat bevételei'!D246+'Óvoda bevételei'!D246</f>
        <v>0</v>
      </c>
      <c r="E559" s="153">
        <f>'Önkormányzat bevételei'!E246+'Óvoda bevételei'!E246</f>
        <v>0</v>
      </c>
    </row>
    <row r="560" spans="1:5" hidden="1" x14ac:dyDescent="0.25">
      <c r="A560" s="105" t="s">
        <v>790</v>
      </c>
      <c r="B560" s="106" t="s">
        <v>1076</v>
      </c>
      <c r="C560" s="153">
        <f>'Önkormányzat bevételei'!C247+'Óvoda bevételei'!C247</f>
        <v>0</v>
      </c>
      <c r="D560" s="153">
        <f>'Önkormányzat bevételei'!D247+'Óvoda bevételei'!D247</f>
        <v>0</v>
      </c>
      <c r="E560" s="153">
        <f>'Önkormányzat bevételei'!E247+'Óvoda bevételei'!E247</f>
        <v>0</v>
      </c>
    </row>
    <row r="561" spans="1:5" ht="25.5" hidden="1" x14ac:dyDescent="0.25">
      <c r="A561" s="105" t="s">
        <v>792</v>
      </c>
      <c r="B561" s="106" t="s">
        <v>1077</v>
      </c>
      <c r="C561" s="153">
        <f>'Önkormányzat bevételei'!C248+'Óvoda bevételei'!C248</f>
        <v>0</v>
      </c>
      <c r="D561" s="153">
        <f>'Önkormányzat bevételei'!D248+'Óvoda bevételei'!D248</f>
        <v>0</v>
      </c>
      <c r="E561" s="153">
        <f>'Önkormányzat bevételei'!E248+'Óvoda bevételei'!E248</f>
        <v>0</v>
      </c>
    </row>
    <row r="562" spans="1:5" hidden="1" x14ac:dyDescent="0.25">
      <c r="A562" s="105" t="s">
        <v>236</v>
      </c>
      <c r="B562" s="106" t="s">
        <v>1078</v>
      </c>
      <c r="C562" s="153">
        <f>'Önkormányzat bevételei'!C249+'Óvoda bevételei'!C249</f>
        <v>0</v>
      </c>
      <c r="D562" s="153">
        <f>'Önkormányzat bevételei'!D249+'Óvoda bevételei'!D249</f>
        <v>0</v>
      </c>
      <c r="E562" s="153">
        <f>'Önkormányzat bevételei'!E249+'Óvoda bevételei'!E249</f>
        <v>0</v>
      </c>
    </row>
    <row r="563" spans="1:5" s="277" customFormat="1" ht="25.5" hidden="1" x14ac:dyDescent="0.2">
      <c r="A563" s="111" t="s">
        <v>238</v>
      </c>
      <c r="B563" s="112" t="s">
        <v>339</v>
      </c>
      <c r="C563" s="157">
        <f>'Önkormányzat bevételei'!C250+'Óvoda bevételei'!C250</f>
        <v>0</v>
      </c>
      <c r="D563" s="157">
        <f>'Önkormányzat bevételei'!D250+'Óvoda bevételei'!D250</f>
        <v>0</v>
      </c>
      <c r="E563" s="157">
        <f>'Önkormányzat bevételei'!E250+'Óvoda bevételei'!E250</f>
        <v>0</v>
      </c>
    </row>
    <row r="564" spans="1:5" ht="38.25" hidden="1" x14ac:dyDescent="0.25">
      <c r="A564" s="105" t="s">
        <v>796</v>
      </c>
      <c r="B564" s="106" t="s">
        <v>1079</v>
      </c>
      <c r="C564" s="153">
        <f>'Önkormányzat bevételei'!C251+'Óvoda bevételei'!C251</f>
        <v>0</v>
      </c>
      <c r="D564" s="153">
        <f>'Önkormányzat bevételei'!D251+'Óvoda bevételei'!D251</f>
        <v>0</v>
      </c>
      <c r="E564" s="153">
        <f>'Önkormányzat bevételei'!E251+'Óvoda bevételei'!E251</f>
        <v>0</v>
      </c>
    </row>
    <row r="565" spans="1:5" ht="38.25" hidden="1" x14ac:dyDescent="0.25">
      <c r="A565" s="105" t="s">
        <v>798</v>
      </c>
      <c r="B565" s="106" t="s">
        <v>1080</v>
      </c>
      <c r="C565" s="153">
        <f>'Önkormányzat bevételei'!C252+'Óvoda bevételei'!C252</f>
        <v>0</v>
      </c>
      <c r="D565" s="153">
        <f>'Önkormányzat bevételei'!D252+'Óvoda bevételei'!D252</f>
        <v>0</v>
      </c>
      <c r="E565" s="153">
        <f>'Önkormányzat bevételei'!E252+'Óvoda bevételei'!E252</f>
        <v>0</v>
      </c>
    </row>
    <row r="566" spans="1:5" hidden="1" x14ac:dyDescent="0.25">
      <c r="A566" s="105" t="s">
        <v>240</v>
      </c>
      <c r="B566" s="106" t="s">
        <v>1081</v>
      </c>
      <c r="C566" s="153">
        <f>'Önkormányzat bevételei'!C253+'Óvoda bevételei'!C253</f>
        <v>0</v>
      </c>
      <c r="D566" s="153">
        <f>'Önkormányzat bevételei'!D253+'Óvoda bevételei'!D253</f>
        <v>0</v>
      </c>
      <c r="E566" s="153">
        <f>'Önkormányzat bevételei'!E253+'Óvoda bevételei'!E253</f>
        <v>0</v>
      </c>
    </row>
    <row r="567" spans="1:5" hidden="1" x14ac:dyDescent="0.25">
      <c r="A567" s="105" t="s">
        <v>242</v>
      </c>
      <c r="B567" s="106" t="s">
        <v>1082</v>
      </c>
      <c r="C567" s="153">
        <f>'Önkormányzat bevételei'!C254+'Óvoda bevételei'!C254</f>
        <v>0</v>
      </c>
      <c r="D567" s="153">
        <f>'Önkormányzat bevételei'!D254+'Óvoda bevételei'!D254</f>
        <v>0</v>
      </c>
      <c r="E567" s="153">
        <f>'Önkormányzat bevételei'!E254+'Óvoda bevételei'!E254</f>
        <v>0</v>
      </c>
    </row>
    <row r="568" spans="1:5" hidden="1" x14ac:dyDescent="0.25">
      <c r="A568" s="105" t="s">
        <v>244</v>
      </c>
      <c r="B568" s="106" t="s">
        <v>1083</v>
      </c>
      <c r="C568" s="153">
        <f>'Önkormányzat bevételei'!C255+'Óvoda bevételei'!C255</f>
        <v>0</v>
      </c>
      <c r="D568" s="153">
        <f>'Önkormányzat bevételei'!D255+'Óvoda bevételei'!D255</f>
        <v>0</v>
      </c>
      <c r="E568" s="153">
        <f>'Önkormányzat bevételei'!E255+'Óvoda bevételei'!E255</f>
        <v>0</v>
      </c>
    </row>
    <row r="569" spans="1:5" hidden="1" x14ac:dyDescent="0.25">
      <c r="A569" s="105" t="s">
        <v>246</v>
      </c>
      <c r="B569" s="106" t="s">
        <v>1084</v>
      </c>
      <c r="C569" s="153">
        <f>'Önkormányzat bevételei'!C256+'Óvoda bevételei'!C256</f>
        <v>0</v>
      </c>
      <c r="D569" s="153">
        <f>'Önkormányzat bevételei'!D256+'Óvoda bevételei'!D256</f>
        <v>0</v>
      </c>
      <c r="E569" s="153">
        <f>'Önkormányzat bevételei'!E256+'Óvoda bevételei'!E256</f>
        <v>0</v>
      </c>
    </row>
    <row r="570" spans="1:5" hidden="1" x14ac:dyDescent="0.25">
      <c r="A570" s="105" t="s">
        <v>804</v>
      </c>
      <c r="B570" s="106" t="s">
        <v>1085</v>
      </c>
      <c r="C570" s="153">
        <f>'Önkormányzat bevételei'!C257+'Óvoda bevételei'!C257</f>
        <v>0</v>
      </c>
      <c r="D570" s="153">
        <f>'Önkormányzat bevételei'!D257+'Óvoda bevételei'!D257</f>
        <v>0</v>
      </c>
      <c r="E570" s="153">
        <f>'Önkormányzat bevételei'!E257+'Óvoda bevételei'!E257</f>
        <v>0</v>
      </c>
    </row>
    <row r="571" spans="1:5" ht="25.5" hidden="1" x14ac:dyDescent="0.25">
      <c r="A571" s="105" t="s">
        <v>806</v>
      </c>
      <c r="B571" s="106" t="s">
        <v>1086</v>
      </c>
      <c r="C571" s="153">
        <f>'Önkormányzat bevételei'!C258+'Óvoda bevételei'!C258</f>
        <v>0</v>
      </c>
      <c r="D571" s="153">
        <f>'Önkormányzat bevételei'!D258+'Óvoda bevételei'!D258</f>
        <v>0</v>
      </c>
      <c r="E571" s="153">
        <f>'Önkormányzat bevételei'!E258+'Óvoda bevételei'!E258</f>
        <v>0</v>
      </c>
    </row>
    <row r="572" spans="1:5" ht="25.5" hidden="1" x14ac:dyDescent="0.25">
      <c r="A572" s="105" t="s">
        <v>808</v>
      </c>
      <c r="B572" s="106" t="s">
        <v>1087</v>
      </c>
      <c r="C572" s="153">
        <f>'Önkormányzat bevételei'!C259+'Óvoda bevételei'!C259</f>
        <v>0</v>
      </c>
      <c r="D572" s="153">
        <f>'Önkormányzat bevételei'!D259+'Óvoda bevételei'!D259</f>
        <v>0</v>
      </c>
      <c r="E572" s="153">
        <f>'Önkormányzat bevételei'!E259+'Óvoda bevételei'!E259</f>
        <v>0</v>
      </c>
    </row>
    <row r="573" spans="1:5" hidden="1" x14ac:dyDescent="0.25">
      <c r="A573" s="105" t="s">
        <v>810</v>
      </c>
      <c r="B573" s="106" t="s">
        <v>1088</v>
      </c>
      <c r="C573" s="153">
        <f>'Önkormányzat bevételei'!C260+'Óvoda bevételei'!C260</f>
        <v>0</v>
      </c>
      <c r="D573" s="153">
        <f>'Önkormányzat bevételei'!D260+'Óvoda bevételei'!D260</f>
        <v>0</v>
      </c>
      <c r="E573" s="153">
        <f>'Önkormányzat bevételei'!E260+'Óvoda bevételei'!E260</f>
        <v>0</v>
      </c>
    </row>
    <row r="574" spans="1:5" hidden="1" x14ac:dyDescent="0.25">
      <c r="A574" s="105" t="s">
        <v>812</v>
      </c>
      <c r="B574" s="106" t="s">
        <v>1089</v>
      </c>
      <c r="C574" s="153">
        <f>'Önkormányzat bevételei'!C261+'Óvoda bevételei'!C261</f>
        <v>0</v>
      </c>
      <c r="D574" s="153">
        <f>'Önkormányzat bevételei'!D261+'Óvoda bevételei'!D261</f>
        <v>0</v>
      </c>
      <c r="E574" s="153">
        <f>'Önkormányzat bevételei'!E261+'Óvoda bevételei'!E261</f>
        <v>0</v>
      </c>
    </row>
    <row r="575" spans="1:5" ht="25.5" hidden="1" x14ac:dyDescent="0.25">
      <c r="A575" s="105" t="s">
        <v>814</v>
      </c>
      <c r="B575" s="106" t="s">
        <v>1090</v>
      </c>
      <c r="C575" s="153">
        <f>'Önkormányzat bevételei'!C262+'Óvoda bevételei'!C262</f>
        <v>0</v>
      </c>
      <c r="D575" s="153">
        <f>'Önkormányzat bevételei'!D262+'Óvoda bevételei'!D262</f>
        <v>0</v>
      </c>
      <c r="E575" s="153">
        <f>'Önkormányzat bevételei'!E262+'Óvoda bevételei'!E262</f>
        <v>0</v>
      </c>
    </row>
    <row r="576" spans="1:5" hidden="1" x14ac:dyDescent="0.25">
      <c r="A576" s="105" t="s">
        <v>816</v>
      </c>
      <c r="B576" s="106" t="s">
        <v>1091</v>
      </c>
      <c r="C576" s="153">
        <f>'Önkormányzat bevételei'!C263+'Óvoda bevételei'!C263</f>
        <v>0</v>
      </c>
      <c r="D576" s="153">
        <f>'Önkormányzat bevételei'!D263+'Óvoda bevételei'!D263</f>
        <v>0</v>
      </c>
      <c r="E576" s="153">
        <f>'Önkormányzat bevételei'!E263+'Óvoda bevételei'!E263</f>
        <v>0</v>
      </c>
    </row>
    <row r="577" spans="1:5" ht="25.5" hidden="1" x14ac:dyDescent="0.25">
      <c r="A577" s="105" t="s">
        <v>818</v>
      </c>
      <c r="B577" s="106" t="s">
        <v>1092</v>
      </c>
      <c r="C577" s="153">
        <f>'Önkormányzat bevételei'!C264+'Óvoda bevételei'!C264</f>
        <v>0</v>
      </c>
      <c r="D577" s="153">
        <f>'Önkormányzat bevételei'!D264+'Óvoda bevételei'!D264</f>
        <v>0</v>
      </c>
      <c r="E577" s="153">
        <f>'Önkormányzat bevételei'!E264+'Óvoda bevételei'!E264</f>
        <v>0</v>
      </c>
    </row>
    <row r="578" spans="1:5" hidden="1" x14ac:dyDescent="0.25">
      <c r="A578" s="105" t="s">
        <v>820</v>
      </c>
      <c r="B578" s="106" t="s">
        <v>1093</v>
      </c>
      <c r="C578" s="153">
        <f>'Önkormányzat bevételei'!C265+'Óvoda bevételei'!C265</f>
        <v>0</v>
      </c>
      <c r="D578" s="153">
        <f>'Önkormányzat bevételei'!D265+'Óvoda bevételei'!D265</f>
        <v>0</v>
      </c>
      <c r="E578" s="153">
        <f>'Önkormányzat bevételei'!E265+'Óvoda bevételei'!E265</f>
        <v>0</v>
      </c>
    </row>
    <row r="579" spans="1:5" hidden="1" x14ac:dyDescent="0.25">
      <c r="A579" s="105" t="s">
        <v>822</v>
      </c>
      <c r="B579" s="106" t="s">
        <v>1094</v>
      </c>
      <c r="C579" s="153">
        <f>'Önkormányzat bevételei'!C266+'Óvoda bevételei'!C266</f>
        <v>0</v>
      </c>
      <c r="D579" s="153">
        <f>'Önkormányzat bevételei'!D266+'Óvoda bevételei'!D266</f>
        <v>0</v>
      </c>
      <c r="E579" s="153">
        <f>'Önkormányzat bevételei'!E266+'Óvoda bevételei'!E266</f>
        <v>0</v>
      </c>
    </row>
    <row r="580" spans="1:5" hidden="1" x14ac:dyDescent="0.25">
      <c r="A580" s="105" t="s">
        <v>824</v>
      </c>
      <c r="B580" s="106" t="s">
        <v>1095</v>
      </c>
      <c r="C580" s="153">
        <f>'Önkormányzat bevételei'!C267+'Óvoda bevételei'!C267</f>
        <v>0</v>
      </c>
      <c r="D580" s="153">
        <f>'Önkormányzat bevételei'!D267+'Óvoda bevételei'!D267</f>
        <v>0</v>
      </c>
      <c r="E580" s="153">
        <f>'Önkormányzat bevételei'!E267+'Óvoda bevételei'!E267</f>
        <v>0</v>
      </c>
    </row>
    <row r="581" spans="1:5" hidden="1" x14ac:dyDescent="0.25">
      <c r="A581" s="105" t="s">
        <v>826</v>
      </c>
      <c r="B581" s="106" t="s">
        <v>1096</v>
      </c>
      <c r="C581" s="153">
        <f>'Önkormányzat bevételei'!C268+'Óvoda bevételei'!C268</f>
        <v>0</v>
      </c>
      <c r="D581" s="153">
        <f>'Önkormányzat bevételei'!D268+'Óvoda bevételei'!D268</f>
        <v>0</v>
      </c>
      <c r="E581" s="153">
        <f>'Önkormányzat bevételei'!E268+'Óvoda bevételei'!E268</f>
        <v>0</v>
      </c>
    </row>
    <row r="582" spans="1:5" hidden="1" x14ac:dyDescent="0.25">
      <c r="A582" s="105" t="s">
        <v>828</v>
      </c>
      <c r="B582" s="106" t="s">
        <v>1097</v>
      </c>
      <c r="C582" s="153">
        <f>'Önkormányzat bevételei'!C269+'Óvoda bevételei'!C269</f>
        <v>0</v>
      </c>
      <c r="D582" s="153">
        <f>'Önkormányzat bevételei'!D269+'Óvoda bevételei'!D269</f>
        <v>0</v>
      </c>
      <c r="E582" s="153">
        <f>'Önkormányzat bevételei'!E269+'Óvoda bevételei'!E269</f>
        <v>0</v>
      </c>
    </row>
    <row r="583" spans="1:5" ht="25.5" hidden="1" x14ac:dyDescent="0.25">
      <c r="A583" s="105" t="s">
        <v>830</v>
      </c>
      <c r="B583" s="106" t="s">
        <v>1098</v>
      </c>
      <c r="C583" s="153">
        <f>'Önkormányzat bevételei'!C270+'Óvoda bevételei'!C270</f>
        <v>0</v>
      </c>
      <c r="D583" s="153">
        <f>'Önkormányzat bevételei'!D270+'Óvoda bevételei'!D270</f>
        <v>0</v>
      </c>
      <c r="E583" s="153">
        <f>'Önkormányzat bevételei'!E270+'Óvoda bevételei'!E270</f>
        <v>0</v>
      </c>
    </row>
    <row r="584" spans="1:5" ht="25.5" hidden="1" x14ac:dyDescent="0.25">
      <c r="A584" s="105" t="s">
        <v>832</v>
      </c>
      <c r="B584" s="106" t="s">
        <v>1099</v>
      </c>
      <c r="C584" s="153">
        <f>'Önkormányzat bevételei'!C271+'Óvoda bevételei'!C271</f>
        <v>0</v>
      </c>
      <c r="D584" s="153">
        <f>'Önkormányzat bevételei'!D271+'Óvoda bevételei'!D271</f>
        <v>0</v>
      </c>
      <c r="E584" s="153">
        <f>'Önkormányzat bevételei'!E271+'Óvoda bevételei'!E271</f>
        <v>0</v>
      </c>
    </row>
    <row r="585" spans="1:5" hidden="1" x14ac:dyDescent="0.25">
      <c r="A585" s="105" t="s">
        <v>312</v>
      </c>
      <c r="B585" s="106" t="s">
        <v>1100</v>
      </c>
      <c r="C585" s="153">
        <f>'Önkormányzat bevételei'!C272+'Óvoda bevételei'!C272</f>
        <v>0</v>
      </c>
      <c r="D585" s="153">
        <f>'Önkormányzat bevételei'!D272+'Óvoda bevételei'!D272</f>
        <v>0</v>
      </c>
      <c r="E585" s="153">
        <f>'Önkormányzat bevételei'!E272+'Óvoda bevételei'!E272</f>
        <v>0</v>
      </c>
    </row>
    <row r="586" spans="1:5" hidden="1" x14ac:dyDescent="0.25">
      <c r="A586" s="105" t="s">
        <v>835</v>
      </c>
      <c r="B586" s="106" t="s">
        <v>1101</v>
      </c>
      <c r="C586" s="153">
        <f>'Önkormányzat bevételei'!C273+'Óvoda bevételei'!C273</f>
        <v>0</v>
      </c>
      <c r="D586" s="153">
        <f>'Önkormányzat bevételei'!D273+'Óvoda bevételei'!D273</f>
        <v>0</v>
      </c>
      <c r="E586" s="153">
        <f>'Önkormányzat bevételei'!E273+'Óvoda bevételei'!E273</f>
        <v>0</v>
      </c>
    </row>
    <row r="587" spans="1:5" ht="25.5" hidden="1" x14ac:dyDescent="0.25">
      <c r="A587" s="105" t="s">
        <v>837</v>
      </c>
      <c r="B587" s="106" t="s">
        <v>1102</v>
      </c>
      <c r="C587" s="153">
        <f>'Önkormányzat bevételei'!C274+'Óvoda bevételei'!C274</f>
        <v>0</v>
      </c>
      <c r="D587" s="153">
        <f>'Önkormányzat bevételei'!D274+'Óvoda bevételei'!D274</f>
        <v>0</v>
      </c>
      <c r="E587" s="153">
        <f>'Önkormányzat bevételei'!E274+'Óvoda bevételei'!E274</f>
        <v>0</v>
      </c>
    </row>
    <row r="588" spans="1:5" hidden="1" x14ac:dyDescent="0.25">
      <c r="A588" s="105" t="s">
        <v>839</v>
      </c>
      <c r="B588" s="106" t="s">
        <v>1103</v>
      </c>
      <c r="C588" s="153">
        <f>'Önkormányzat bevételei'!C275+'Óvoda bevételei'!C275</f>
        <v>0</v>
      </c>
      <c r="D588" s="153">
        <f>'Önkormányzat bevételei'!D275+'Óvoda bevételei'!D275</f>
        <v>0</v>
      </c>
      <c r="E588" s="153">
        <f>'Önkormányzat bevételei'!E275+'Óvoda bevételei'!E275</f>
        <v>0</v>
      </c>
    </row>
    <row r="589" spans="1:5" s="277" customFormat="1" ht="25.5" hidden="1" x14ac:dyDescent="0.2">
      <c r="A589" s="111" t="s">
        <v>329</v>
      </c>
      <c r="B589" s="112" t="s">
        <v>340</v>
      </c>
      <c r="C589" s="157">
        <f>'Önkormányzat bevételei'!C276+'Óvoda bevételei'!C276</f>
        <v>0</v>
      </c>
      <c r="D589" s="157">
        <f>'Önkormányzat bevételei'!D276+'Óvoda bevételei'!D276</f>
        <v>0</v>
      </c>
      <c r="E589" s="157">
        <f>'Önkormányzat bevételei'!E276+'Óvoda bevételei'!E276</f>
        <v>0</v>
      </c>
    </row>
    <row r="590" spans="1:5" s="277" customFormat="1" ht="25.5" x14ac:dyDescent="0.2">
      <c r="A590" s="285" t="s">
        <v>331</v>
      </c>
      <c r="B590" s="286" t="s">
        <v>341</v>
      </c>
      <c r="C590" s="287">
        <f>'Önkormányzat bevételei'!C277+'Óvoda bevételei'!C277</f>
        <v>109337683</v>
      </c>
      <c r="D590" s="287">
        <f>'Önkormányzat bevételei'!D277+'Óvoda bevételei'!D277</f>
        <v>254626026</v>
      </c>
      <c r="E590" s="287">
        <f>'Önkormányzat bevételei'!E277+'Óvoda bevételei'!E277</f>
        <v>265555595</v>
      </c>
    </row>
    <row r="591" spans="1:5" ht="25.5" hidden="1" x14ac:dyDescent="0.25">
      <c r="A591" s="105" t="s">
        <v>13</v>
      </c>
      <c r="B591" s="106" t="s">
        <v>1104</v>
      </c>
      <c r="C591" s="153">
        <f>'Önkormányzat bevételei'!C279+'Óvoda bevételei'!C279</f>
        <v>0</v>
      </c>
      <c r="D591" s="153">
        <f>'Önkormányzat bevételei'!D279+'Óvoda bevételei'!D279</f>
        <v>0</v>
      </c>
      <c r="E591" s="153">
        <f>'Önkormányzat bevételei'!E279+'Óvoda bevételei'!E279</f>
        <v>0</v>
      </c>
    </row>
    <row r="592" spans="1:5" hidden="1" x14ac:dyDescent="0.25">
      <c r="A592" s="105" t="s">
        <v>82</v>
      </c>
      <c r="B592" s="106" t="s">
        <v>1105</v>
      </c>
      <c r="C592" s="153">
        <f>'Önkormányzat bevételei'!C280+'Óvoda bevételei'!C280</f>
        <v>0</v>
      </c>
      <c r="D592" s="153">
        <f>'Önkormányzat bevételei'!D280+'Óvoda bevételei'!D280</f>
        <v>0</v>
      </c>
      <c r="E592" s="153">
        <f>'Önkormányzat bevételei'!E280+'Óvoda bevételei'!E280</f>
        <v>0</v>
      </c>
    </row>
    <row r="593" spans="1:5" ht="25.5" hidden="1" x14ac:dyDescent="0.25">
      <c r="A593" s="105" t="s">
        <v>83</v>
      </c>
      <c r="B593" s="106" t="s">
        <v>1106</v>
      </c>
      <c r="C593" s="153">
        <f>'Önkormányzat bevételei'!C281+'Óvoda bevételei'!C281</f>
        <v>0</v>
      </c>
      <c r="D593" s="153">
        <f>'Önkormányzat bevételei'!D281+'Óvoda bevételei'!D281</f>
        <v>0</v>
      </c>
      <c r="E593" s="153">
        <f>'Önkormányzat bevételei'!E281+'Óvoda bevételei'!E281</f>
        <v>0</v>
      </c>
    </row>
    <row r="594" spans="1:5" ht="25.5" hidden="1" x14ac:dyDescent="0.25">
      <c r="A594" s="105" t="s">
        <v>84</v>
      </c>
      <c r="B594" s="106" t="s">
        <v>1107</v>
      </c>
      <c r="C594" s="153">
        <f>'Önkormányzat bevételei'!C282+'Óvoda bevételei'!C282</f>
        <v>0</v>
      </c>
      <c r="D594" s="153">
        <f>'Önkormányzat bevételei'!D282+'Óvoda bevételei'!D282</f>
        <v>0</v>
      </c>
      <c r="E594" s="153">
        <f>'Önkormányzat bevételei'!E282+'Óvoda bevételei'!E282</f>
        <v>0</v>
      </c>
    </row>
    <row r="595" spans="1:5" hidden="1" x14ac:dyDescent="0.25">
      <c r="A595" s="105" t="s">
        <v>85</v>
      </c>
      <c r="B595" s="106" t="s">
        <v>1108</v>
      </c>
      <c r="C595" s="153">
        <f>'Önkormányzat bevételei'!C283+'Óvoda bevételei'!C283</f>
        <v>0</v>
      </c>
      <c r="D595" s="153">
        <f>'Önkormányzat bevételei'!D283+'Óvoda bevételei'!D283</f>
        <v>0</v>
      </c>
      <c r="E595" s="153">
        <f>'Önkormányzat bevételei'!E283+'Óvoda bevételei'!E283</f>
        <v>0</v>
      </c>
    </row>
    <row r="596" spans="1:5" ht="25.5" hidden="1" x14ac:dyDescent="0.25">
      <c r="A596" s="113" t="s">
        <v>117</v>
      </c>
      <c r="B596" s="114" t="s">
        <v>1109</v>
      </c>
      <c r="C596" s="153">
        <f>'Önkormányzat bevételei'!C284+'Óvoda bevételei'!C284</f>
        <v>0</v>
      </c>
      <c r="D596" s="153">
        <f>'Önkormányzat bevételei'!D284+'Óvoda bevételei'!D284</f>
        <v>0</v>
      </c>
      <c r="E596" s="153">
        <f>'Önkormányzat bevételei'!E284+'Óvoda bevételei'!E284</f>
        <v>0</v>
      </c>
    </row>
    <row r="597" spans="1:5" ht="25.5" hidden="1" x14ac:dyDescent="0.25">
      <c r="A597" s="105" t="s">
        <v>14</v>
      </c>
      <c r="B597" s="106" t="s">
        <v>1110</v>
      </c>
      <c r="C597" s="153">
        <f>'Önkormányzat bevételei'!C285+'Óvoda bevételei'!C285</f>
        <v>0</v>
      </c>
      <c r="D597" s="153">
        <f>'Önkormányzat bevételei'!D285+'Óvoda bevételei'!D285</f>
        <v>0</v>
      </c>
      <c r="E597" s="153">
        <f>'Önkormányzat bevételei'!E285+'Óvoda bevételei'!E285</f>
        <v>0</v>
      </c>
    </row>
    <row r="598" spans="1:5" hidden="1" x14ac:dyDescent="0.25">
      <c r="A598" s="105" t="s">
        <v>118</v>
      </c>
      <c r="B598" s="106" t="s">
        <v>1111</v>
      </c>
      <c r="C598" s="153">
        <f>'Önkormányzat bevételei'!C286+'Óvoda bevételei'!C286</f>
        <v>0</v>
      </c>
      <c r="D598" s="153">
        <f>'Önkormányzat bevételei'!D286+'Óvoda bevételei'!D286</f>
        <v>0</v>
      </c>
      <c r="E598" s="153">
        <f>'Önkormányzat bevételei'!E286+'Óvoda bevételei'!E286</f>
        <v>0</v>
      </c>
    </row>
    <row r="599" spans="1:5" hidden="1" x14ac:dyDescent="0.25">
      <c r="A599" s="105" t="s">
        <v>114</v>
      </c>
      <c r="B599" s="106" t="s">
        <v>1112</v>
      </c>
      <c r="C599" s="153">
        <f>'Önkormányzat bevételei'!C287+'Óvoda bevételei'!C287</f>
        <v>0</v>
      </c>
      <c r="D599" s="153">
        <f>'Önkormányzat bevételei'!D287+'Óvoda bevételei'!D287</f>
        <v>0</v>
      </c>
      <c r="E599" s="153">
        <f>'Önkormányzat bevételei'!E287+'Óvoda bevételei'!E287</f>
        <v>0</v>
      </c>
    </row>
    <row r="600" spans="1:5" ht="25.5" hidden="1" x14ac:dyDescent="0.25">
      <c r="A600" s="105" t="s">
        <v>15</v>
      </c>
      <c r="B600" s="106" t="s">
        <v>1113</v>
      </c>
      <c r="C600" s="153">
        <f>'Önkormányzat bevételei'!C288+'Óvoda bevételei'!C288</f>
        <v>0</v>
      </c>
      <c r="D600" s="153">
        <f>'Önkormányzat bevételei'!D288+'Óvoda bevételei'!D288</f>
        <v>0</v>
      </c>
      <c r="E600" s="153">
        <f>'Önkormányzat bevételei'!E288+'Óvoda bevételei'!E288</f>
        <v>0</v>
      </c>
    </row>
    <row r="601" spans="1:5" ht="25.5" hidden="1" x14ac:dyDescent="0.25">
      <c r="A601" s="105" t="s">
        <v>119</v>
      </c>
      <c r="B601" s="106" t="s">
        <v>1114</v>
      </c>
      <c r="C601" s="153">
        <f>'Önkormányzat bevételei'!C289+'Óvoda bevételei'!C289</f>
        <v>0</v>
      </c>
      <c r="D601" s="153">
        <f>'Önkormányzat bevételei'!D289+'Óvoda bevételei'!D289</f>
        <v>0</v>
      </c>
      <c r="E601" s="153">
        <f>'Önkormányzat bevételei'!E289+'Óvoda bevételei'!E289</f>
        <v>0</v>
      </c>
    </row>
    <row r="602" spans="1:5" ht="25.5" hidden="1" x14ac:dyDescent="0.25">
      <c r="A602" s="105" t="s">
        <v>120</v>
      </c>
      <c r="B602" s="106" t="s">
        <v>1115</v>
      </c>
      <c r="C602" s="153">
        <f>'Önkormányzat bevételei'!C290+'Óvoda bevételei'!C290</f>
        <v>0</v>
      </c>
      <c r="D602" s="153">
        <f>'Önkormányzat bevételei'!D290+'Óvoda bevételei'!D290</f>
        <v>0</v>
      </c>
      <c r="E602" s="153">
        <f>'Önkormányzat bevételei'!E290+'Óvoda bevételei'!E290</f>
        <v>0</v>
      </c>
    </row>
    <row r="603" spans="1:5" ht="25.5" hidden="1" x14ac:dyDescent="0.25">
      <c r="A603" s="113" t="s">
        <v>16</v>
      </c>
      <c r="B603" s="114" t="s">
        <v>1116</v>
      </c>
      <c r="C603" s="153">
        <f>'Önkormányzat bevételei'!C291+'Óvoda bevételei'!C291</f>
        <v>0</v>
      </c>
      <c r="D603" s="153">
        <f>'Önkormányzat bevételei'!D291+'Óvoda bevételei'!D291</f>
        <v>0</v>
      </c>
      <c r="E603" s="153">
        <f>'Önkormányzat bevételei'!E291+'Óvoda bevételei'!E291</f>
        <v>0</v>
      </c>
    </row>
    <row r="604" spans="1:5" ht="25.5" x14ac:dyDescent="0.25">
      <c r="A604" s="105" t="s">
        <v>121</v>
      </c>
      <c r="B604" s="106" t="s">
        <v>342</v>
      </c>
      <c r="C604" s="153">
        <f>'Önkormányzat bevételei'!C292+'Óvoda bevételei'!C292</f>
        <v>29929519</v>
      </c>
      <c r="D604" s="153">
        <f>'Önkormányzat bevételei'!D292+'Óvoda bevételei'!D292</f>
        <v>29929519</v>
      </c>
      <c r="E604" s="153">
        <f>'Önkormányzat bevételei'!E292+'Óvoda bevételei'!E292</f>
        <v>29929519</v>
      </c>
    </row>
    <row r="605" spans="1:5" ht="25.5" hidden="1" x14ac:dyDescent="0.25">
      <c r="A605" s="105" t="s">
        <v>17</v>
      </c>
      <c r="B605" s="106" t="s">
        <v>1117</v>
      </c>
      <c r="C605" s="153">
        <f>'Önkormányzat bevételei'!C293+'Óvoda bevételei'!C293</f>
        <v>0</v>
      </c>
      <c r="D605" s="153">
        <f>'Önkormányzat bevételei'!D293+'Óvoda bevételei'!D293</f>
        <v>0</v>
      </c>
      <c r="E605" s="153">
        <f>'Önkormányzat bevételei'!E293+'Óvoda bevételei'!E293</f>
        <v>0</v>
      </c>
    </row>
    <row r="606" spans="1:5" x14ac:dyDescent="0.25">
      <c r="A606" s="113" t="s">
        <v>18</v>
      </c>
      <c r="B606" s="114" t="s">
        <v>1118</v>
      </c>
      <c r="C606" s="153">
        <f>'Önkormányzat bevételei'!C294+'Óvoda bevételei'!C294</f>
        <v>29929519</v>
      </c>
      <c r="D606" s="153">
        <f>'Önkormányzat bevételei'!D294+'Óvoda bevételei'!D294</f>
        <v>29929519</v>
      </c>
      <c r="E606" s="153">
        <f>'Önkormányzat bevételei'!E294+'Óvoda bevételei'!E294</f>
        <v>29929519</v>
      </c>
    </row>
    <row r="607" spans="1:5" s="276" customFormat="1" ht="14.25" x14ac:dyDescent="0.2">
      <c r="A607" s="105" t="s">
        <v>19</v>
      </c>
      <c r="B607" s="106" t="s">
        <v>1119</v>
      </c>
      <c r="C607" s="153">
        <f>'Önkormányzat bevételei'!C295+'Óvoda bevételei'!C295</f>
        <v>0</v>
      </c>
      <c r="D607" s="153">
        <f>'Önkormányzat bevételei'!D295+'Óvoda bevételei'!D295</f>
        <v>0</v>
      </c>
      <c r="E607" s="153">
        <f>'Önkormányzat bevételei'!E295+'Óvoda bevételei'!E295</f>
        <v>2630721</v>
      </c>
    </row>
    <row r="608" spans="1:5" ht="25.5" hidden="1" x14ac:dyDescent="0.25">
      <c r="A608" s="105" t="s">
        <v>20</v>
      </c>
      <c r="B608" s="106" t="s">
        <v>1120</v>
      </c>
      <c r="C608" s="153">
        <f>'Önkormányzat bevételei'!C296+'Óvoda bevételei'!C296</f>
        <v>0</v>
      </c>
      <c r="D608" s="153">
        <f>'Önkormányzat bevételei'!D296+'Óvoda bevételei'!D296</f>
        <v>0</v>
      </c>
      <c r="E608" s="153">
        <f>'Önkormányzat bevételei'!E296+'Óvoda bevételei'!E296</f>
        <v>0</v>
      </c>
    </row>
    <row r="609" spans="1:5" x14ac:dyDescent="0.25">
      <c r="A609" s="105" t="s">
        <v>21</v>
      </c>
      <c r="B609" s="106" t="s">
        <v>1121</v>
      </c>
      <c r="C609" s="153">
        <f>'Önkormányzat bevételei'!C297+'Óvoda bevételei'!C297</f>
        <v>30163435</v>
      </c>
      <c r="D609" s="153">
        <f>'Önkormányzat bevételei'!D297+'Óvoda bevételei'!D297</f>
        <v>30163435</v>
      </c>
      <c r="E609" s="153">
        <f>'Önkormányzat bevételei'!E297+'Óvoda bevételei'!E297</f>
        <v>28271350</v>
      </c>
    </row>
    <row r="610" spans="1:5" hidden="1" x14ac:dyDescent="0.25">
      <c r="A610" s="105" t="s">
        <v>22</v>
      </c>
      <c r="B610" s="106" t="s">
        <v>1122</v>
      </c>
      <c r="C610" s="153">
        <f>'Önkormányzat bevételei'!C298+'Óvoda bevételei'!C298</f>
        <v>0</v>
      </c>
      <c r="D610" s="153">
        <f>'Önkormányzat bevételei'!D298+'Óvoda bevételei'!D298</f>
        <v>0</v>
      </c>
      <c r="E610" s="153">
        <f>'Önkormányzat bevételei'!E298+'Óvoda bevételei'!E298</f>
        <v>0</v>
      </c>
    </row>
    <row r="611" spans="1:5" ht="25.5" hidden="1" x14ac:dyDescent="0.25">
      <c r="A611" s="105" t="s">
        <v>23</v>
      </c>
      <c r="B611" s="106" t="s">
        <v>1123</v>
      </c>
      <c r="C611" s="153">
        <f>'Önkormányzat bevételei'!C299+'Óvoda bevételei'!C299</f>
        <v>0</v>
      </c>
      <c r="D611" s="153">
        <f>'Önkormányzat bevételei'!D299+'Óvoda bevételei'!D299</f>
        <v>0</v>
      </c>
      <c r="E611" s="153">
        <f>'Önkormányzat bevételei'!E299+'Óvoda bevételei'!E299</f>
        <v>0</v>
      </c>
    </row>
    <row r="612" spans="1:5" hidden="1" x14ac:dyDescent="0.25">
      <c r="A612" s="105" t="s">
        <v>24</v>
      </c>
      <c r="B612" s="106" t="s">
        <v>1124</v>
      </c>
      <c r="C612" s="153">
        <f>'Önkormányzat bevételei'!C300+'Óvoda bevételei'!C300</f>
        <v>0</v>
      </c>
      <c r="D612" s="153">
        <f>'Önkormányzat bevételei'!D300+'Óvoda bevételei'!D300</f>
        <v>0</v>
      </c>
      <c r="E612" s="153">
        <f>'Önkormányzat bevételei'!E300+'Óvoda bevételei'!E300</f>
        <v>0</v>
      </c>
    </row>
    <row r="613" spans="1:5" ht="25.5" x14ac:dyDescent="0.25">
      <c r="A613" s="113" t="s">
        <v>122</v>
      </c>
      <c r="B613" s="114" t="s">
        <v>1125</v>
      </c>
      <c r="C613" s="155">
        <f>'Önkormányzat bevételei'!C301+'Óvoda bevételei'!C301</f>
        <v>60092954</v>
      </c>
      <c r="D613" s="155">
        <f>'Önkormányzat bevételei'!D301+'Óvoda bevételei'!D301</f>
        <v>60092954</v>
      </c>
      <c r="E613" s="155">
        <f>'Önkormányzat bevételei'!E301+'Óvoda bevételei'!E301</f>
        <v>60831590</v>
      </c>
    </row>
    <row r="614" spans="1:5" s="276" customFormat="1" ht="25.5" hidden="1" x14ac:dyDescent="0.2">
      <c r="A614" s="105" t="s">
        <v>25</v>
      </c>
      <c r="B614" s="106" t="s">
        <v>1126</v>
      </c>
      <c r="C614" s="153">
        <f>'Önkormányzat bevételei'!C302+'Óvoda bevételei'!C302</f>
        <v>0</v>
      </c>
      <c r="D614" s="153">
        <f>'Önkormányzat bevételei'!D302+'Óvoda bevételei'!D302</f>
        <v>0</v>
      </c>
      <c r="E614" s="153">
        <f>'Önkormányzat bevételei'!E302+'Óvoda bevételei'!E302</f>
        <v>0</v>
      </c>
    </row>
    <row r="615" spans="1:5" ht="25.5" hidden="1" x14ac:dyDescent="0.25">
      <c r="A615" s="105" t="s">
        <v>26</v>
      </c>
      <c r="B615" s="106" t="s">
        <v>1127</v>
      </c>
      <c r="C615" s="153">
        <f>'Önkormányzat bevételei'!C303+'Óvoda bevételei'!C303</f>
        <v>0</v>
      </c>
      <c r="D615" s="153">
        <f>'Önkormányzat bevételei'!D303+'Óvoda bevételei'!D303</f>
        <v>0</v>
      </c>
      <c r="E615" s="153">
        <f>'Önkormányzat bevételei'!E303+'Óvoda bevételei'!E303</f>
        <v>0</v>
      </c>
    </row>
    <row r="616" spans="1:5" hidden="1" x14ac:dyDescent="0.25">
      <c r="A616" s="105" t="s">
        <v>123</v>
      </c>
      <c r="B616" s="106" t="s">
        <v>1128</v>
      </c>
      <c r="C616" s="153">
        <f>'Önkormányzat bevételei'!C304+'Óvoda bevételei'!C304</f>
        <v>0</v>
      </c>
      <c r="D616" s="153">
        <f>'Önkormányzat bevételei'!D304+'Óvoda bevételei'!D304</f>
        <v>0</v>
      </c>
      <c r="E616" s="153">
        <f>'Önkormányzat bevételei'!E304+'Óvoda bevételei'!E304</f>
        <v>0</v>
      </c>
    </row>
    <row r="617" spans="1:5" ht="25.5" hidden="1" x14ac:dyDescent="0.25">
      <c r="A617" s="105" t="s">
        <v>27</v>
      </c>
      <c r="B617" s="106" t="s">
        <v>1129</v>
      </c>
      <c r="C617" s="153">
        <f>'Önkormányzat bevételei'!C305+'Óvoda bevételei'!C305</f>
        <v>0</v>
      </c>
      <c r="D617" s="153">
        <f>'Önkormányzat bevételei'!D305+'Óvoda bevételei'!D305</f>
        <v>0</v>
      </c>
      <c r="E617" s="153">
        <f>'Önkormányzat bevételei'!E305+'Óvoda bevételei'!E305</f>
        <v>0</v>
      </c>
    </row>
    <row r="618" spans="1:5" hidden="1" x14ac:dyDescent="0.25">
      <c r="A618" s="105" t="s">
        <v>28</v>
      </c>
      <c r="B618" s="106" t="s">
        <v>1130</v>
      </c>
      <c r="C618" s="153">
        <f>'Önkormányzat bevételei'!C306+'Óvoda bevételei'!C306</f>
        <v>0</v>
      </c>
      <c r="D618" s="153">
        <f>'Önkormányzat bevételei'!D306+'Óvoda bevételei'!D306</f>
        <v>0</v>
      </c>
      <c r="E618" s="153">
        <f>'Önkormányzat bevételei'!E306+'Óvoda bevételei'!E306</f>
        <v>0</v>
      </c>
    </row>
    <row r="619" spans="1:5" hidden="1" x14ac:dyDescent="0.25">
      <c r="A619" s="105" t="s">
        <v>29</v>
      </c>
      <c r="B619" s="106" t="s">
        <v>1131</v>
      </c>
      <c r="C619" s="153">
        <f>'Önkormányzat bevételei'!C307+'Óvoda bevételei'!C307</f>
        <v>0</v>
      </c>
      <c r="D619" s="153">
        <f>'Önkormányzat bevételei'!D307+'Óvoda bevételei'!D307</f>
        <v>0</v>
      </c>
      <c r="E619" s="153">
        <f>'Önkormányzat bevételei'!E307+'Óvoda bevételei'!E307</f>
        <v>0</v>
      </c>
    </row>
    <row r="620" spans="1:5" hidden="1" x14ac:dyDescent="0.25">
      <c r="A620" s="105" t="s">
        <v>436</v>
      </c>
      <c r="B620" s="106" t="s">
        <v>1132</v>
      </c>
      <c r="C620" s="153">
        <f>'Önkormányzat bevételei'!C308+'Óvoda bevételei'!C308</f>
        <v>0</v>
      </c>
      <c r="D620" s="153">
        <f>'Önkormányzat bevételei'!D308+'Óvoda bevételei'!D308</f>
        <v>0</v>
      </c>
      <c r="E620" s="153">
        <f>'Önkormányzat bevételei'!E308+'Óvoda bevételei'!E308</f>
        <v>0</v>
      </c>
    </row>
    <row r="621" spans="1:5" ht="25.5" hidden="1" x14ac:dyDescent="0.25">
      <c r="A621" s="113" t="s">
        <v>30</v>
      </c>
      <c r="B621" s="114" t="s">
        <v>1133</v>
      </c>
      <c r="C621" s="153">
        <f>'Önkormányzat bevételei'!C309+'Óvoda bevételei'!C309</f>
        <v>0</v>
      </c>
      <c r="D621" s="153">
        <f>'Önkormányzat bevételei'!D309+'Óvoda bevételei'!D309</f>
        <v>0</v>
      </c>
      <c r="E621" s="153">
        <f>'Önkormányzat bevételei'!E309+'Óvoda bevételei'!E309</f>
        <v>0</v>
      </c>
    </row>
    <row r="622" spans="1:5" ht="25.5" hidden="1" x14ac:dyDescent="0.25">
      <c r="A622" s="105" t="s">
        <v>31</v>
      </c>
      <c r="B622" s="106" t="s">
        <v>1134</v>
      </c>
      <c r="C622" s="153">
        <f>'Önkormányzat bevételei'!C310+'Óvoda bevételei'!C310</f>
        <v>0</v>
      </c>
      <c r="D622" s="153">
        <f>'Önkormányzat bevételei'!D310+'Óvoda bevételei'!D310</f>
        <v>0</v>
      </c>
      <c r="E622" s="153">
        <f>'Önkormányzat bevételei'!E310+'Óvoda bevételei'!E310</f>
        <v>0</v>
      </c>
    </row>
    <row r="623" spans="1:5" x14ac:dyDescent="0.25">
      <c r="A623" s="111" t="s">
        <v>32</v>
      </c>
      <c r="B623" s="112" t="s">
        <v>1135</v>
      </c>
      <c r="C623" s="368">
        <f>'Önkormányzat bevételei'!C311+'Óvoda bevételei'!C311</f>
        <v>60092954</v>
      </c>
      <c r="D623" s="368">
        <f>'Önkormányzat bevételei'!D311+'Óvoda bevételei'!D311</f>
        <v>60092954</v>
      </c>
      <c r="E623" s="368">
        <f>'Önkormányzat bevételei'!E311+'Óvoda bevételei'!E311</f>
        <v>60831590</v>
      </c>
    </row>
    <row r="624" spans="1:5" s="277" customFormat="1" ht="30" x14ac:dyDescent="0.2">
      <c r="A624" s="99"/>
      <c r="B624" s="279" t="s">
        <v>1183</v>
      </c>
      <c r="C624" s="275">
        <f>' Önkormányzat kiadásai'!C320</f>
        <v>2747507</v>
      </c>
      <c r="D624" s="275">
        <f>' Önkormányzat kiadásai'!D320</f>
        <v>2747507</v>
      </c>
      <c r="E624" s="275">
        <f>' Önkormányzat kiadásai'!E320</f>
        <v>2747507</v>
      </c>
    </row>
    <row r="625" spans="1:6" ht="30" x14ac:dyDescent="0.25">
      <c r="A625" s="117"/>
      <c r="B625" s="279" t="s">
        <v>1137</v>
      </c>
      <c r="C625" s="275">
        <f>' Önkormányzat kiadásai'!C321</f>
        <v>30163435</v>
      </c>
      <c r="D625" s="275">
        <f>' Önkormányzat kiadásai'!D321</f>
        <v>30163435</v>
      </c>
      <c r="E625" s="275">
        <f>' Önkormányzat kiadásai'!E321</f>
        <v>28271350</v>
      </c>
    </row>
    <row r="626" spans="1:6" x14ac:dyDescent="0.25">
      <c r="A626" s="298" t="s">
        <v>88</v>
      </c>
      <c r="B626" s="183" t="s">
        <v>1138</v>
      </c>
      <c r="C626" s="275">
        <f>' Önkormányzat kiadásai'!C322</f>
        <v>32910942</v>
      </c>
      <c r="D626" s="275">
        <f>' Önkormányzat kiadásai'!D322</f>
        <v>32910942</v>
      </c>
      <c r="E626" s="275">
        <f>' Önkormányzat kiadásai'!E322</f>
        <v>31018857</v>
      </c>
    </row>
    <row r="627" spans="1:6" s="299" customFormat="1" ht="25.5" x14ac:dyDescent="0.25">
      <c r="A627" s="2"/>
      <c r="B627" s="183" t="s">
        <v>1183</v>
      </c>
      <c r="C627" s="2"/>
      <c r="D627" s="2"/>
      <c r="E627" s="2"/>
    </row>
    <row r="628" spans="1:6" x14ac:dyDescent="0.25">
      <c r="C628" s="300">
        <f t="shared" ref="C628:D628" si="0">C630-C609</f>
        <v>139267202</v>
      </c>
      <c r="D628" s="300">
        <f t="shared" si="0"/>
        <v>284555545</v>
      </c>
      <c r="E628" s="300">
        <f>E630-E609</f>
        <v>298115835</v>
      </c>
    </row>
    <row r="629" spans="1:6" x14ac:dyDescent="0.25">
      <c r="C629" s="300">
        <f t="shared" ref="C629:D629" si="1">C631-C625</f>
        <v>139267202</v>
      </c>
      <c r="D629" s="300">
        <f t="shared" si="1"/>
        <v>284555545</v>
      </c>
      <c r="E629" s="300">
        <f>E631-E625</f>
        <v>136198668</v>
      </c>
    </row>
    <row r="630" spans="1:6" x14ac:dyDescent="0.25">
      <c r="B630" s="2" t="s">
        <v>1189</v>
      </c>
      <c r="C630" s="300">
        <f>C590+C623</f>
        <v>169430637</v>
      </c>
      <c r="D630" s="300">
        <f>D590+D623</f>
        <v>314718980</v>
      </c>
      <c r="E630" s="300">
        <f>E590+E623</f>
        <v>326387185</v>
      </c>
    </row>
    <row r="631" spans="1:6" x14ac:dyDescent="0.25">
      <c r="B631" s="2" t="s">
        <v>1190</v>
      </c>
      <c r="C631" s="300">
        <f>C626+C319</f>
        <v>169430637</v>
      </c>
      <c r="D631" s="300">
        <f>D626+D319</f>
        <v>314718980</v>
      </c>
      <c r="E631" s="300">
        <f>E626+E319</f>
        <v>164470018</v>
      </c>
      <c r="F631" s="2">
        <v>116484668</v>
      </c>
    </row>
    <row r="633" spans="1:6" x14ac:dyDescent="0.25">
      <c r="E633" s="300">
        <f>E630-E631</f>
        <v>161917167</v>
      </c>
    </row>
  </sheetData>
  <autoFilter ref="A6:E631">
    <filterColumn colId="4">
      <filters blank="1">
        <filter val="0,00"/>
        <filter val="1 035 000"/>
        <filter val="1 209 088"/>
        <filter val="1 281 360"/>
        <filter val="1 286 360"/>
        <filter val="1 320 239"/>
        <filter val="1 611 288"/>
        <filter val="1 710 699"/>
        <filter val="1 759 143"/>
        <filter val="1 869 993"/>
        <filter val="10 375 603"/>
        <filter val="10 709 618"/>
        <filter val="10 918 510"/>
        <filter val="100 186 059"/>
        <filter val="102 000"/>
        <filter val="11 472 754"/>
        <filter val="114 542 000"/>
        <filter val="117 000"/>
        <filter val="12 255 168"/>
        <filter val="13 093 600"/>
        <filter val="13 181 768"/>
        <filter val="13 346 568"/>
        <filter val="13 596"/>
        <filter val="13 702 200"/>
        <filter val="13 800"/>
        <filter val="132 273"/>
        <filter val="133 451 161"/>
        <filter val="135 300"/>
        <filter val="136 198 668"/>
        <filter val="15 645 140"/>
        <filter val="15 867 135"/>
        <filter val="153 844"/>
        <filter val="159 439"/>
        <filter val="164 470 018"/>
        <filter val="17 578 965"/>
        <filter val="18 645 143"/>
        <filter val="18 780 443"/>
        <filter val="19 318 406"/>
        <filter val="191 321"/>
        <filter val="191 700"/>
        <filter val="2 004 046"/>
        <filter val="2 089 001"/>
        <filter val="2 270 000"/>
        <filter val="2 439 434"/>
        <filter val="2 630 721"/>
        <filter val="2 747 507"/>
        <filter val="204 008"/>
        <filter val="24 916"/>
        <filter val="25 058 203"/>
        <filter val="265 555 595"/>
        <filter val="27 001 412"/>
        <filter val="28 271 350"/>
        <filter val="29 929 519"/>
        <filter val="298 115 835"/>
        <filter val="3 451 081"/>
        <filter val="3 595 000"/>
        <filter val="307 969"/>
        <filter val="31 018 857"/>
        <filter val="326 387 185"/>
        <filter val="33 981 731"/>
        <filter val="334 000"/>
        <filter val="35 719 504"/>
        <filter val="37 645 768"/>
        <filter val="37 843 372"/>
        <filter val="4 323 795"/>
        <filter val="4 417 066"/>
        <filter val="4 476 896"/>
        <filter val="4 616 896"/>
        <filter val="4 629 528"/>
        <filter val="4 983 407"/>
        <filter val="428 434"/>
        <filter val="436 092"/>
        <filter val="44 667"/>
        <filter val="46 951 301"/>
        <filter val="49 500"/>
        <filter val="5 000"/>
        <filter val="5 101 075"/>
        <filter val="5 301 775"/>
        <filter val="51 545 572"/>
        <filter val="54 000"/>
        <filter val="554 244"/>
        <filter val="599 129"/>
        <filter val="6 089 729"/>
        <filter val="6 110 403"/>
        <filter val="6 415 006"/>
        <filter val="6 997 500"/>
        <filter val="60 246"/>
        <filter val="60 831 590"/>
        <filter val="604 646"/>
        <filter val="608 600"/>
        <filter val="617 684"/>
        <filter val="67 148"/>
        <filter val="679 530"/>
        <filter val="691 699"/>
        <filter val="7 078"/>
        <filter val="7 203 362"/>
        <filter val="7 671 462"/>
        <filter val="705 918"/>
        <filter val="731 402"/>
        <filter val="77 050"/>
        <filter val="782 676"/>
        <filter val="8 064 107"/>
        <filter val="831 678"/>
        <filter val="84 318 924"/>
        <filter val="846 000"/>
        <filter val="93 271"/>
        <filter val="971 875"/>
      </filters>
    </filterColumn>
  </autoFilter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rowBreaks count="1" manualBreakCount="1">
    <brk id="7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0"/>
  <sheetViews>
    <sheetView view="pageBreakPreview" zoomScale="154" zoomScaleNormal="100" zoomScaleSheetLayoutView="154" workbookViewId="0">
      <selection activeCell="H18" sqref="H18"/>
    </sheetView>
  </sheetViews>
  <sheetFormatPr defaultRowHeight="15" x14ac:dyDescent="0.25"/>
  <cols>
    <col min="1" max="1" width="9.140625" style="2"/>
    <col min="2" max="2" width="9.140625" style="2" customWidth="1"/>
    <col min="3" max="4" width="9.140625" style="2"/>
    <col min="5" max="5" width="15.28515625" style="2" customWidth="1"/>
    <col min="6" max="6" width="9.140625" style="2"/>
    <col min="7" max="7" width="9.140625" style="2" customWidth="1"/>
    <col min="8" max="8" width="14.7109375" style="2" customWidth="1"/>
    <col min="9" max="9" width="10.140625" style="2" bestFit="1" customWidth="1"/>
    <col min="10" max="16384" width="9.140625" style="2"/>
  </cols>
  <sheetData>
    <row r="1" spans="1:8" x14ac:dyDescent="0.25">
      <c r="A1" s="196"/>
      <c r="B1" s="196"/>
      <c r="C1" s="196"/>
      <c r="D1" s="196"/>
      <c r="E1" s="196"/>
      <c r="F1" s="196"/>
      <c r="G1" s="196"/>
      <c r="H1" s="196"/>
    </row>
    <row r="2" spans="1:8" x14ac:dyDescent="0.25">
      <c r="A2" s="525" t="s">
        <v>1561</v>
      </c>
      <c r="B2" s="525"/>
      <c r="C2" s="525"/>
      <c r="D2" s="525"/>
      <c r="E2" s="525"/>
      <c r="F2" s="525"/>
      <c r="G2" s="525"/>
      <c r="H2" s="525"/>
    </row>
    <row r="3" spans="1:8" x14ac:dyDescent="0.25">
      <c r="A3" s="525" t="s">
        <v>402</v>
      </c>
      <c r="B3" s="525"/>
      <c r="C3" s="525"/>
      <c r="D3" s="525"/>
      <c r="E3" s="525"/>
      <c r="F3" s="525"/>
      <c r="G3" s="525"/>
      <c r="H3" s="525"/>
    </row>
    <row r="4" spans="1:8" x14ac:dyDescent="0.25">
      <c r="A4" s="477"/>
      <c r="B4" s="477"/>
      <c r="C4" s="477"/>
      <c r="D4" s="477"/>
      <c r="E4" s="477"/>
      <c r="F4" s="196"/>
      <c r="G4" s="196"/>
      <c r="H4" s="196"/>
    </row>
    <row r="5" spans="1:8" x14ac:dyDescent="0.25">
      <c r="A5" s="196"/>
      <c r="B5" s="196"/>
      <c r="C5" s="196"/>
      <c r="D5" s="196"/>
      <c r="E5" s="196"/>
      <c r="F5" s="196"/>
      <c r="G5" s="196"/>
      <c r="H5" s="198" t="s">
        <v>63</v>
      </c>
    </row>
    <row r="6" spans="1:8" x14ac:dyDescent="0.25">
      <c r="A6" s="577" t="s">
        <v>274</v>
      </c>
      <c r="B6" s="578"/>
      <c r="C6" s="578"/>
      <c r="D6" s="579"/>
      <c r="E6" s="206">
        <v>44927</v>
      </c>
      <c r="F6" s="580"/>
      <c r="G6" s="578"/>
      <c r="H6" s="579"/>
    </row>
    <row r="7" spans="1:8" x14ac:dyDescent="0.25">
      <c r="A7" s="580"/>
      <c r="B7" s="578"/>
      <c r="C7" s="578"/>
      <c r="D7" s="578"/>
      <c r="E7" s="578"/>
      <c r="F7" s="578"/>
      <c r="G7" s="578"/>
      <c r="H7" s="579"/>
    </row>
    <row r="8" spans="1:8" x14ac:dyDescent="0.25">
      <c r="A8" s="207"/>
      <c r="B8" s="582" t="s">
        <v>276</v>
      </c>
      <c r="C8" s="582"/>
      <c r="D8" s="582"/>
      <c r="E8" s="582"/>
      <c r="F8" s="582"/>
      <c r="G8" s="582"/>
      <c r="H8" s="152">
        <v>416761</v>
      </c>
    </row>
    <row r="9" spans="1:8" x14ac:dyDescent="0.25">
      <c r="A9" s="207"/>
      <c r="B9" s="580" t="s">
        <v>124</v>
      </c>
      <c r="C9" s="578"/>
      <c r="D9" s="578"/>
      <c r="E9" s="578"/>
      <c r="F9" s="578"/>
      <c r="G9" s="579"/>
      <c r="H9" s="208">
        <v>148053348</v>
      </c>
    </row>
    <row r="10" spans="1:8" x14ac:dyDescent="0.25">
      <c r="A10" s="207"/>
      <c r="B10" s="580"/>
      <c r="C10" s="578"/>
      <c r="D10" s="578"/>
      <c r="E10" s="578"/>
      <c r="F10" s="578"/>
      <c r="G10" s="579"/>
      <c r="H10" s="209"/>
    </row>
    <row r="11" spans="1:8" x14ac:dyDescent="0.25">
      <c r="A11" s="207"/>
      <c r="B11" s="581" t="s">
        <v>132</v>
      </c>
      <c r="C11" s="578"/>
      <c r="D11" s="578"/>
      <c r="E11" s="578"/>
      <c r="F11" s="578"/>
      <c r="G11" s="579"/>
      <c r="H11" s="210">
        <f>SUM(H8:H9)</f>
        <v>148470109</v>
      </c>
    </row>
    <row r="12" spans="1:8" x14ac:dyDescent="0.25">
      <c r="A12" s="580"/>
      <c r="B12" s="578"/>
      <c r="C12" s="578"/>
      <c r="D12" s="578"/>
      <c r="E12" s="578"/>
      <c r="F12" s="578"/>
      <c r="G12" s="578"/>
      <c r="H12" s="579"/>
    </row>
    <row r="13" spans="1:8" x14ac:dyDescent="0.25">
      <c r="A13" s="580"/>
      <c r="B13" s="578"/>
      <c r="C13" s="578"/>
      <c r="D13" s="578"/>
      <c r="E13" s="578"/>
      <c r="F13" s="578"/>
      <c r="G13" s="578"/>
      <c r="H13" s="579"/>
    </row>
    <row r="14" spans="1:8" x14ac:dyDescent="0.25">
      <c r="A14" s="577" t="s">
        <v>275</v>
      </c>
      <c r="B14" s="578"/>
      <c r="C14" s="578"/>
      <c r="D14" s="579"/>
      <c r="E14" s="206">
        <v>45291</v>
      </c>
      <c r="F14" s="580"/>
      <c r="G14" s="578"/>
      <c r="H14" s="579"/>
    </row>
    <row r="15" spans="1:8" x14ac:dyDescent="0.25">
      <c r="A15" s="580"/>
      <c r="B15" s="578"/>
      <c r="C15" s="578"/>
      <c r="D15" s="578"/>
      <c r="E15" s="578"/>
      <c r="F15" s="578"/>
      <c r="G15" s="578"/>
      <c r="H15" s="579"/>
    </row>
    <row r="16" spans="1:8" x14ac:dyDescent="0.25">
      <c r="A16" s="207"/>
      <c r="B16" s="582" t="s">
        <v>276</v>
      </c>
      <c r="C16" s="582"/>
      <c r="D16" s="582"/>
      <c r="E16" s="582"/>
      <c r="F16" s="582"/>
      <c r="G16" s="582"/>
      <c r="H16" s="127">
        <v>291567</v>
      </c>
    </row>
    <row r="17" spans="1:9" x14ac:dyDescent="0.25">
      <c r="A17" s="207"/>
      <c r="B17" s="580" t="s">
        <v>124</v>
      </c>
      <c r="C17" s="578"/>
      <c r="D17" s="578"/>
      <c r="E17" s="578"/>
      <c r="F17" s="578"/>
      <c r="G17" s="579"/>
      <c r="H17" s="127">
        <v>163145760</v>
      </c>
    </row>
    <row r="18" spans="1:9" x14ac:dyDescent="0.25">
      <c r="A18" s="207"/>
      <c r="B18" s="580"/>
      <c r="C18" s="578"/>
      <c r="D18" s="578"/>
      <c r="E18" s="578"/>
      <c r="F18" s="578"/>
      <c r="G18" s="579"/>
      <c r="H18" s="209"/>
    </row>
    <row r="19" spans="1:9" x14ac:dyDescent="0.25">
      <c r="A19" s="207"/>
      <c r="B19" s="581" t="s">
        <v>132</v>
      </c>
      <c r="C19" s="578"/>
      <c r="D19" s="578"/>
      <c r="E19" s="578"/>
      <c r="F19" s="578"/>
      <c r="G19" s="579"/>
      <c r="H19" s="210">
        <f>SUM(H16:H17)</f>
        <v>163437327</v>
      </c>
      <c r="I19" s="37"/>
    </row>
    <row r="20" spans="1:9" x14ac:dyDescent="0.25">
      <c r="A20" s="580"/>
      <c r="B20" s="578"/>
      <c r="C20" s="578"/>
      <c r="D20" s="578"/>
      <c r="E20" s="578"/>
      <c r="F20" s="578"/>
      <c r="G20" s="578"/>
      <c r="H20" s="579"/>
    </row>
  </sheetData>
  <mergeCells count="19">
    <mergeCell ref="B18:G18"/>
    <mergeCell ref="B19:G19"/>
    <mergeCell ref="A20:H20"/>
    <mergeCell ref="B16:G16"/>
    <mergeCell ref="B17:G17"/>
    <mergeCell ref="A2:H2"/>
    <mergeCell ref="A3:H3"/>
    <mergeCell ref="A14:D14"/>
    <mergeCell ref="F14:H14"/>
    <mergeCell ref="A15:H15"/>
    <mergeCell ref="B9:G9"/>
    <mergeCell ref="B10:G10"/>
    <mergeCell ref="B11:G11"/>
    <mergeCell ref="A12:H12"/>
    <mergeCell ref="A13:H13"/>
    <mergeCell ref="A6:D6"/>
    <mergeCell ref="F6:H6"/>
    <mergeCell ref="A7:H7"/>
    <mergeCell ref="B8:G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E32"/>
  <sheetViews>
    <sheetView view="pageBreakPreview" topLeftCell="A13" zoomScale="148" zoomScaleNormal="100" zoomScaleSheetLayoutView="148" workbookViewId="0">
      <selection activeCell="E30" sqref="E30"/>
    </sheetView>
  </sheetViews>
  <sheetFormatPr defaultRowHeight="15" x14ac:dyDescent="0.25"/>
  <cols>
    <col min="1" max="1" width="9.140625" style="28"/>
    <col min="2" max="2" width="41" style="28" customWidth="1"/>
    <col min="3" max="3" width="13.7109375" style="28" customWidth="1"/>
    <col min="4" max="4" width="12.140625" style="28" customWidth="1"/>
    <col min="5" max="5" width="13.7109375" style="28" customWidth="1"/>
    <col min="6" max="16384" width="9.140625" style="28"/>
  </cols>
  <sheetData>
    <row r="2" spans="1:5" x14ac:dyDescent="0.25">
      <c r="A2" s="536" t="s">
        <v>1562</v>
      </c>
      <c r="B2" s="536"/>
      <c r="C2" s="536"/>
      <c r="D2" s="536"/>
      <c r="E2" s="536"/>
    </row>
    <row r="3" spans="1:5" x14ac:dyDescent="0.25">
      <c r="A3" s="536" t="s">
        <v>273</v>
      </c>
      <c r="B3" s="536"/>
      <c r="C3" s="536"/>
      <c r="D3" s="536"/>
      <c r="E3" s="536"/>
    </row>
    <row r="4" spans="1:5" x14ac:dyDescent="0.25">
      <c r="A4" s="31"/>
      <c r="B4" s="31"/>
      <c r="C4" s="31"/>
      <c r="D4" s="31"/>
      <c r="E4" s="31"/>
    </row>
    <row r="5" spans="1:5" x14ac:dyDescent="0.25">
      <c r="E5" s="28" t="s">
        <v>63</v>
      </c>
    </row>
    <row r="6" spans="1:5" s="29" customFormat="1" ht="15.75" x14ac:dyDescent="0.25">
      <c r="A6" s="583" t="s">
        <v>272</v>
      </c>
      <c r="B6" s="584"/>
      <c r="C6" s="584"/>
      <c r="D6" s="584"/>
      <c r="E6" s="584"/>
    </row>
    <row r="7" spans="1:5" s="29" customFormat="1" ht="30" x14ac:dyDescent="0.25">
      <c r="A7" s="87" t="s">
        <v>81</v>
      </c>
      <c r="B7" s="87" t="s">
        <v>2</v>
      </c>
      <c r="C7" s="87" t="s">
        <v>177</v>
      </c>
      <c r="D7" s="87" t="s">
        <v>178</v>
      </c>
      <c r="E7" s="87" t="s">
        <v>179</v>
      </c>
    </row>
    <row r="8" spans="1:5" s="32" customFormat="1" ht="12.75" x14ac:dyDescent="0.25">
      <c r="A8" s="41" t="s">
        <v>13</v>
      </c>
      <c r="B8" s="41" t="s">
        <v>249</v>
      </c>
      <c r="C8" s="89">
        <v>30567065</v>
      </c>
      <c r="D8" s="89">
        <v>0</v>
      </c>
      <c r="E8" s="89">
        <v>35320289</v>
      </c>
    </row>
    <row r="9" spans="1:5" s="32" customFormat="1" ht="25.5" x14ac:dyDescent="0.25">
      <c r="A9" s="41" t="s">
        <v>82</v>
      </c>
      <c r="B9" s="41" t="s">
        <v>250</v>
      </c>
      <c r="C9" s="89">
        <v>6446222</v>
      </c>
      <c r="D9" s="89">
        <v>0</v>
      </c>
      <c r="E9" s="89">
        <v>7839878</v>
      </c>
    </row>
    <row r="10" spans="1:5" s="32" customFormat="1" ht="25.5" x14ac:dyDescent="0.25">
      <c r="A10" s="41" t="s">
        <v>83</v>
      </c>
      <c r="B10" s="41" t="s">
        <v>251</v>
      </c>
      <c r="C10" s="89">
        <v>1226990</v>
      </c>
      <c r="D10" s="89">
        <v>0</v>
      </c>
      <c r="E10" s="89">
        <v>680684</v>
      </c>
    </row>
    <row r="11" spans="1:5" s="32" customFormat="1" ht="25.5" x14ac:dyDescent="0.25">
      <c r="A11" s="90" t="s">
        <v>84</v>
      </c>
      <c r="B11" s="90" t="s">
        <v>252</v>
      </c>
      <c r="C11" s="91">
        <f>C8+C9+C10</f>
        <v>38240277</v>
      </c>
      <c r="D11" s="91">
        <f t="shared" ref="D11" si="0">D8+D9+D10</f>
        <v>0</v>
      </c>
      <c r="E11" s="91">
        <f>E8+E9+E10</f>
        <v>43840851</v>
      </c>
    </row>
    <row r="12" spans="1:5" s="32" customFormat="1" ht="25.5" x14ac:dyDescent="0.25">
      <c r="A12" s="41" t="s">
        <v>118</v>
      </c>
      <c r="B12" s="41" t="s">
        <v>253</v>
      </c>
      <c r="C12" s="89">
        <f>75726278+27302536</f>
        <v>103028814</v>
      </c>
      <c r="D12" s="89">
        <v>0</v>
      </c>
      <c r="E12" s="89">
        <f>84318924+28271350</f>
        <v>112590274</v>
      </c>
    </row>
    <row r="13" spans="1:5" s="32" customFormat="1" ht="25.5" x14ac:dyDescent="0.25">
      <c r="A13" s="41" t="s">
        <v>114</v>
      </c>
      <c r="B13" s="41" t="s">
        <v>254</v>
      </c>
      <c r="C13" s="89">
        <v>14632800</v>
      </c>
      <c r="D13" s="89">
        <v>0</v>
      </c>
      <c r="E13" s="89">
        <v>15867135</v>
      </c>
    </row>
    <row r="14" spans="1:5" s="32" customFormat="1" ht="25.5" x14ac:dyDescent="0.25">
      <c r="A14" s="41" t="s">
        <v>15</v>
      </c>
      <c r="B14" s="41" t="s">
        <v>255</v>
      </c>
      <c r="C14" s="89">
        <v>6100317</v>
      </c>
      <c r="D14" s="89">
        <v>0</v>
      </c>
      <c r="E14" s="89">
        <v>114542000</v>
      </c>
    </row>
    <row r="15" spans="1:5" s="32" customFormat="1" ht="12.75" x14ac:dyDescent="0.25">
      <c r="A15" s="41" t="s">
        <v>119</v>
      </c>
      <c r="B15" s="41" t="s">
        <v>256</v>
      </c>
      <c r="C15" s="89">
        <f>330112406+3371</f>
        <v>330115777</v>
      </c>
      <c r="D15" s="89">
        <v>0</v>
      </c>
      <c r="E15" s="89">
        <f>22372355+3569</f>
        <v>22375924</v>
      </c>
    </row>
    <row r="16" spans="1:5" s="32" customFormat="1" ht="25.5" x14ac:dyDescent="0.25">
      <c r="A16" s="297" t="s">
        <v>120</v>
      </c>
      <c r="B16" s="90" t="s">
        <v>257</v>
      </c>
      <c r="C16" s="91">
        <f>C12+C13+C14+C15</f>
        <v>453877708</v>
      </c>
      <c r="D16" s="91">
        <f t="shared" ref="D16" si="1">D12+D13+D14+D15</f>
        <v>0</v>
      </c>
      <c r="E16" s="91">
        <f>E12+E13+E14+E15</f>
        <v>265375333</v>
      </c>
    </row>
    <row r="17" spans="1:5" s="32" customFormat="1" ht="12.75" x14ac:dyDescent="0.25">
      <c r="A17" s="296" t="s">
        <v>16</v>
      </c>
      <c r="B17" s="41" t="s">
        <v>258</v>
      </c>
      <c r="C17" s="89">
        <f>4010268+180284</f>
        <v>4190552</v>
      </c>
      <c r="D17" s="89">
        <v>0</v>
      </c>
      <c r="E17" s="89">
        <f>4079479+353362</f>
        <v>4432841</v>
      </c>
    </row>
    <row r="18" spans="1:5" s="32" customFormat="1" ht="12.75" x14ac:dyDescent="0.25">
      <c r="A18" s="296" t="s">
        <v>121</v>
      </c>
      <c r="B18" s="41" t="s">
        <v>259</v>
      </c>
      <c r="C18" s="89">
        <f>20848769+6951643</f>
        <v>27800412</v>
      </c>
      <c r="D18" s="89">
        <v>0</v>
      </c>
      <c r="E18" s="89">
        <f>30202590+7122087</f>
        <v>37324677</v>
      </c>
    </row>
    <row r="19" spans="1:5" s="32" customFormat="1" ht="12.75" x14ac:dyDescent="0.25">
      <c r="A19" s="297" t="s">
        <v>19</v>
      </c>
      <c r="B19" s="90" t="s">
        <v>260</v>
      </c>
      <c r="C19" s="91">
        <f>C17+C18</f>
        <v>31990964</v>
      </c>
      <c r="D19" s="91">
        <f t="shared" ref="D19" si="2">D17+D18</f>
        <v>0</v>
      </c>
      <c r="E19" s="91">
        <f>E17+E18</f>
        <v>41757518</v>
      </c>
    </row>
    <row r="20" spans="1:5" s="32" customFormat="1" ht="12.75" x14ac:dyDescent="0.25">
      <c r="A20" s="296" t="s">
        <v>20</v>
      </c>
      <c r="B20" s="41" t="s">
        <v>261</v>
      </c>
      <c r="C20" s="89">
        <f>19156412+15480373</f>
        <v>34636785</v>
      </c>
      <c r="D20" s="89">
        <v>0</v>
      </c>
      <c r="E20" s="89">
        <f>19358727+17371538</f>
        <v>36730265</v>
      </c>
    </row>
    <row r="21" spans="1:5" s="32" customFormat="1" ht="12.75" x14ac:dyDescent="0.25">
      <c r="A21" s="296" t="s">
        <v>21</v>
      </c>
      <c r="B21" s="41" t="s">
        <v>262</v>
      </c>
      <c r="C21" s="89">
        <f>14520390+799710</f>
        <v>15320100</v>
      </c>
      <c r="D21" s="89">
        <v>0</v>
      </c>
      <c r="E21" s="89">
        <f>14664526+738450</f>
        <v>15402976</v>
      </c>
    </row>
    <row r="22" spans="1:5" s="32" customFormat="1" ht="12.75" x14ac:dyDescent="0.25">
      <c r="A22" s="296" t="s">
        <v>22</v>
      </c>
      <c r="B22" s="41" t="s">
        <v>263</v>
      </c>
      <c r="C22" s="89">
        <f>3275741+2065632</f>
        <v>5341373</v>
      </c>
      <c r="D22" s="89">
        <v>0</v>
      </c>
      <c r="E22" s="89">
        <f>3135241+2270646</f>
        <v>5405887</v>
      </c>
    </row>
    <row r="23" spans="1:5" s="32" customFormat="1" ht="12.75" x14ac:dyDescent="0.25">
      <c r="A23" s="297" t="s">
        <v>23</v>
      </c>
      <c r="B23" s="90" t="s">
        <v>264</v>
      </c>
      <c r="C23" s="91">
        <f>C20+C21+C22</f>
        <v>55298258</v>
      </c>
      <c r="D23" s="91">
        <f t="shared" ref="D23" si="3">D20+D21+D22</f>
        <v>0</v>
      </c>
      <c r="E23" s="91">
        <f>E20+E21+E22</f>
        <v>57539128</v>
      </c>
    </row>
    <row r="24" spans="1:5" s="32" customFormat="1" ht="12.75" x14ac:dyDescent="0.25">
      <c r="A24" s="297" t="s">
        <v>24</v>
      </c>
      <c r="B24" s="90" t="s">
        <v>265</v>
      </c>
      <c r="C24" s="91">
        <v>30716276</v>
      </c>
      <c r="D24" s="91">
        <v>0</v>
      </c>
      <c r="E24" s="91">
        <v>29195243</v>
      </c>
    </row>
    <row r="25" spans="1:5" s="32" customFormat="1" ht="12.75" x14ac:dyDescent="0.25">
      <c r="A25" s="297" t="s">
        <v>122</v>
      </c>
      <c r="B25" s="90" t="s">
        <v>266</v>
      </c>
      <c r="C25" s="91">
        <f>68784347+1576610</f>
        <v>70360957</v>
      </c>
      <c r="D25" s="91">
        <v>0</v>
      </c>
      <c r="E25" s="91">
        <f>1893925+67984776</f>
        <v>69878701</v>
      </c>
    </row>
    <row r="26" spans="1:5" s="32" customFormat="1" ht="25.5" x14ac:dyDescent="0.25">
      <c r="A26" s="297" t="s">
        <v>25</v>
      </c>
      <c r="B26" s="90" t="s">
        <v>267</v>
      </c>
      <c r="C26" s="91">
        <f>C11+C16-C19-C23-C24-C25</f>
        <v>303751530</v>
      </c>
      <c r="D26" s="91">
        <f t="shared" ref="D26" si="4">D11+D16-D19-D23-D24-D25</f>
        <v>0</v>
      </c>
      <c r="E26" s="91">
        <f>E11+E16-E19-E23-E24-E25</f>
        <v>110845594</v>
      </c>
    </row>
    <row r="27" spans="1:5" s="32" customFormat="1" ht="25.5" x14ac:dyDescent="0.25">
      <c r="A27" s="296" t="s">
        <v>28</v>
      </c>
      <c r="B27" s="41" t="s">
        <v>268</v>
      </c>
      <c r="C27" s="89">
        <f>956116+7</f>
        <v>956123</v>
      </c>
      <c r="D27" s="89">
        <v>0</v>
      </c>
      <c r="E27" s="89">
        <f>1869952+41</f>
        <v>1869993</v>
      </c>
    </row>
    <row r="28" spans="1:5" s="32" customFormat="1" ht="25.5" x14ac:dyDescent="0.25">
      <c r="A28" s="297" t="s">
        <v>31</v>
      </c>
      <c r="B28" s="90" t="s">
        <v>269</v>
      </c>
      <c r="C28" s="91">
        <f>C27</f>
        <v>956123</v>
      </c>
      <c r="D28" s="91">
        <f t="shared" ref="D28" si="5">D27</f>
        <v>0</v>
      </c>
      <c r="E28" s="91">
        <f>E27</f>
        <v>1869993</v>
      </c>
    </row>
    <row r="29" spans="1:5" s="32" customFormat="1" ht="12.75" x14ac:dyDescent="0.25">
      <c r="A29" s="297">
        <v>35</v>
      </c>
      <c r="B29" s="41" t="s">
        <v>1507</v>
      </c>
      <c r="C29" s="89">
        <v>21808</v>
      </c>
      <c r="D29" s="91"/>
      <c r="E29" s="89">
        <v>13596</v>
      </c>
    </row>
    <row r="30" spans="1:5" s="32" customFormat="1" ht="12.75" x14ac:dyDescent="0.25">
      <c r="A30" s="297">
        <v>42</v>
      </c>
      <c r="B30" s="90"/>
      <c r="C30" s="91">
        <f>C29</f>
        <v>21808</v>
      </c>
      <c r="D30" s="91"/>
      <c r="E30" s="91">
        <f>E29</f>
        <v>13596</v>
      </c>
    </row>
    <row r="31" spans="1:5" s="32" customFormat="1" ht="25.5" x14ac:dyDescent="0.25">
      <c r="A31" s="297" t="s">
        <v>38</v>
      </c>
      <c r="B31" s="90" t="s">
        <v>270</v>
      </c>
      <c r="C31" s="91">
        <f>C28-C30</f>
        <v>934315</v>
      </c>
      <c r="D31" s="91">
        <f t="shared" ref="D31" si="6">D28-D30</f>
        <v>0</v>
      </c>
      <c r="E31" s="91">
        <f>E28-E30</f>
        <v>1856397</v>
      </c>
    </row>
    <row r="32" spans="1:5" s="32" customFormat="1" ht="12.75" x14ac:dyDescent="0.25">
      <c r="A32" s="297" t="s">
        <v>39</v>
      </c>
      <c r="B32" s="90" t="s">
        <v>271</v>
      </c>
      <c r="C32" s="91">
        <f>C26+C31</f>
        <v>304685845</v>
      </c>
      <c r="D32" s="91">
        <f t="shared" ref="D32" si="7">D26+D31</f>
        <v>0</v>
      </c>
      <c r="E32" s="91">
        <f>E26+E31</f>
        <v>112701991</v>
      </c>
    </row>
  </sheetData>
  <mergeCells count="3">
    <mergeCell ref="A6:E6"/>
    <mergeCell ref="A2:E2"/>
    <mergeCell ref="A3:E3"/>
  </mergeCells>
  <pageMargins left="0.7" right="0.7" top="0.75" bottom="0.75" header="0.3" footer="0.3"/>
  <pageSetup paperSize="9" scale="9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J65"/>
  <sheetViews>
    <sheetView view="pageBreakPreview" topLeftCell="A53" zoomScale="112" zoomScaleNormal="100" zoomScaleSheetLayoutView="112" workbookViewId="0">
      <selection activeCell="E61" sqref="E61"/>
    </sheetView>
  </sheetViews>
  <sheetFormatPr defaultRowHeight="15" x14ac:dyDescent="0.25"/>
  <cols>
    <col min="1" max="1" width="9.140625" style="372"/>
    <col min="2" max="2" width="40.28515625" style="28" customWidth="1"/>
    <col min="3" max="4" width="14.42578125" style="28" customWidth="1"/>
    <col min="5" max="5" width="17.7109375" style="28" customWidth="1"/>
    <col min="6" max="7" width="15.42578125" style="28" customWidth="1"/>
    <col min="8" max="8" width="14.42578125" style="174" customWidth="1"/>
    <col min="9" max="9" width="12.140625" style="174" customWidth="1"/>
    <col min="10" max="10" width="12.7109375" style="174" customWidth="1"/>
    <col min="11" max="16384" width="9.140625" style="28"/>
  </cols>
  <sheetData>
    <row r="2" spans="1:10" x14ac:dyDescent="0.25">
      <c r="A2" s="536" t="s">
        <v>1563</v>
      </c>
      <c r="B2" s="536"/>
      <c r="C2" s="536"/>
      <c r="D2" s="536"/>
      <c r="E2" s="536"/>
      <c r="F2" s="536"/>
      <c r="G2" s="383"/>
    </row>
    <row r="3" spans="1:10" x14ac:dyDescent="0.25">
      <c r="A3" s="536" t="s">
        <v>248</v>
      </c>
      <c r="B3" s="536"/>
      <c r="C3" s="536"/>
      <c r="D3" s="536"/>
      <c r="E3" s="536"/>
      <c r="F3" s="536"/>
      <c r="G3" s="383"/>
    </row>
    <row r="4" spans="1:10" x14ac:dyDescent="0.25">
      <c r="A4" s="371"/>
      <c r="B4" s="31"/>
      <c r="C4" s="31"/>
      <c r="D4" s="31"/>
      <c r="E4" s="31"/>
      <c r="F4" s="31"/>
      <c r="G4" s="31"/>
    </row>
    <row r="5" spans="1:10" x14ac:dyDescent="0.25">
      <c r="F5" s="28" t="s">
        <v>63</v>
      </c>
    </row>
    <row r="6" spans="1:10" ht="74.25" customHeight="1" x14ac:dyDescent="0.25">
      <c r="A6" s="373" t="s">
        <v>81</v>
      </c>
      <c r="B6" s="88" t="s">
        <v>2</v>
      </c>
      <c r="C6" s="88" t="s">
        <v>177</v>
      </c>
      <c r="D6" s="88" t="s">
        <v>178</v>
      </c>
      <c r="E6" s="88" t="s">
        <v>179</v>
      </c>
      <c r="F6" s="342" t="s">
        <v>1491</v>
      </c>
      <c r="G6" s="342" t="s">
        <v>1518</v>
      </c>
      <c r="H6" s="342" t="s">
        <v>1492</v>
      </c>
      <c r="I6" s="343" t="s">
        <v>1493</v>
      </c>
      <c r="J6" s="28"/>
    </row>
    <row r="7" spans="1:10" x14ac:dyDescent="0.25">
      <c r="A7" s="296" t="s">
        <v>13</v>
      </c>
      <c r="B7" s="41" t="s">
        <v>180</v>
      </c>
      <c r="C7" s="89">
        <v>606290</v>
      </c>
      <c r="D7" s="89">
        <f t="shared" ref="D7:D38" si="0">E7-C7</f>
        <v>3674199</v>
      </c>
      <c r="E7" s="89">
        <v>4280489</v>
      </c>
      <c r="F7" s="344">
        <v>0</v>
      </c>
      <c r="G7" s="344">
        <v>0</v>
      </c>
      <c r="H7" s="344">
        <f>E7</f>
        <v>4280489</v>
      </c>
      <c r="I7" s="344">
        <v>0</v>
      </c>
      <c r="J7" s="28"/>
    </row>
    <row r="8" spans="1:10" ht="30" customHeight="1" x14ac:dyDescent="0.25">
      <c r="A8" s="296" t="s">
        <v>82</v>
      </c>
      <c r="B8" s="41" t="s">
        <v>181</v>
      </c>
      <c r="C8" s="89">
        <v>1113509</v>
      </c>
      <c r="D8" s="89">
        <f t="shared" si="0"/>
        <v>-990000</v>
      </c>
      <c r="E8" s="89">
        <v>123509</v>
      </c>
      <c r="F8" s="344">
        <v>0</v>
      </c>
      <c r="G8" s="344"/>
      <c r="H8" s="344">
        <f t="shared" ref="H8:H9" si="1">E8</f>
        <v>123509</v>
      </c>
      <c r="I8" s="344">
        <v>0</v>
      </c>
      <c r="J8" s="28"/>
    </row>
    <row r="9" spans="1:10" ht="30" customHeight="1" x14ac:dyDescent="0.25">
      <c r="A9" s="297" t="s">
        <v>84</v>
      </c>
      <c r="B9" s="90" t="s">
        <v>182</v>
      </c>
      <c r="C9" s="91">
        <f>C7+C8</f>
        <v>1719799</v>
      </c>
      <c r="D9" s="91">
        <f t="shared" si="0"/>
        <v>2684199</v>
      </c>
      <c r="E9" s="91">
        <f>E7+E8</f>
        <v>4403998</v>
      </c>
      <c r="F9" s="91">
        <f t="shared" ref="F9:I9" si="2">F7+F8</f>
        <v>0</v>
      </c>
      <c r="G9" s="91"/>
      <c r="H9" s="369">
        <f t="shared" si="1"/>
        <v>4403998</v>
      </c>
      <c r="I9" s="91">
        <f t="shared" si="2"/>
        <v>0</v>
      </c>
      <c r="J9" s="28"/>
    </row>
    <row r="10" spans="1:10" ht="30" customHeight="1" x14ac:dyDescent="0.25">
      <c r="A10" s="296" t="s">
        <v>85</v>
      </c>
      <c r="B10" s="41" t="s">
        <v>183</v>
      </c>
      <c r="C10" s="89">
        <v>1169418143</v>
      </c>
      <c r="D10" s="89">
        <f t="shared" si="0"/>
        <v>-22505425</v>
      </c>
      <c r="E10" s="89">
        <v>1146912718</v>
      </c>
      <c r="F10" s="385">
        <f>226216300+464771829+1000000+2562000-819840-174728131</f>
        <v>519002158</v>
      </c>
      <c r="G10" s="345">
        <v>0</v>
      </c>
      <c r="H10" s="344">
        <f>6736459+12112541+178056063+3198553+26337567+334963289+1793609-51437245-4123559-1793609-86320108</f>
        <v>419523560</v>
      </c>
      <c r="I10" s="344">
        <f>19676000+188711000</f>
        <v>208387000</v>
      </c>
      <c r="J10" s="28"/>
    </row>
    <row r="11" spans="1:10" ht="30" customHeight="1" x14ac:dyDescent="0.25">
      <c r="A11" s="296" t="s">
        <v>117</v>
      </c>
      <c r="B11" s="41" t="s">
        <v>184</v>
      </c>
      <c r="C11" s="89">
        <v>11606681</v>
      </c>
      <c r="D11" s="89">
        <f t="shared" si="0"/>
        <v>-3719874</v>
      </c>
      <c r="E11" s="89">
        <v>7886807</v>
      </c>
      <c r="F11" s="344">
        <v>0</v>
      </c>
      <c r="G11" s="344"/>
      <c r="H11" s="344">
        <f>E11-I11</f>
        <v>6332180</v>
      </c>
      <c r="I11" s="344">
        <f>1937986+2838583+1867960+920000-843476-761138-1867960-2537328</f>
        <v>1554627</v>
      </c>
      <c r="J11" s="28"/>
    </row>
    <row r="12" spans="1:10" ht="30" customHeight="1" x14ac:dyDescent="0.25">
      <c r="A12" s="296" t="s">
        <v>118</v>
      </c>
      <c r="B12" s="41" t="s">
        <v>1184</v>
      </c>
      <c r="C12" s="89">
        <v>4930798</v>
      </c>
      <c r="D12" s="89">
        <f t="shared" si="0"/>
        <v>377893</v>
      </c>
      <c r="E12" s="89">
        <v>5308691</v>
      </c>
      <c r="F12" s="344">
        <v>0</v>
      </c>
      <c r="G12" s="344"/>
      <c r="H12" s="344">
        <v>0</v>
      </c>
      <c r="I12" s="344">
        <f>E12</f>
        <v>5308691</v>
      </c>
      <c r="J12" s="28"/>
    </row>
    <row r="13" spans="1:10" ht="30" customHeight="1" x14ac:dyDescent="0.25">
      <c r="A13" s="297" t="s">
        <v>15</v>
      </c>
      <c r="B13" s="90" t="s">
        <v>185</v>
      </c>
      <c r="C13" s="91">
        <f>C10+C11+C12</f>
        <v>1185955622</v>
      </c>
      <c r="D13" s="91">
        <f t="shared" si="0"/>
        <v>-25847406</v>
      </c>
      <c r="E13" s="91">
        <f>E10+E11+E12</f>
        <v>1160108216</v>
      </c>
      <c r="F13" s="91">
        <f t="shared" ref="F13:I13" si="3">F10+F11+F12</f>
        <v>519002158</v>
      </c>
      <c r="G13" s="91">
        <v>0</v>
      </c>
      <c r="H13" s="91">
        <f t="shared" si="3"/>
        <v>425855740</v>
      </c>
      <c r="I13" s="91">
        <f t="shared" si="3"/>
        <v>215250318</v>
      </c>
      <c r="J13" s="28"/>
    </row>
    <row r="14" spans="1:10" ht="30" customHeight="1" x14ac:dyDescent="0.25">
      <c r="A14" s="296" t="s">
        <v>119</v>
      </c>
      <c r="B14" s="41" t="s">
        <v>186</v>
      </c>
      <c r="C14" s="89">
        <v>1082129</v>
      </c>
      <c r="D14" s="89">
        <f t="shared" si="0"/>
        <v>0</v>
      </c>
      <c r="E14" s="89">
        <v>1082129</v>
      </c>
      <c r="F14" s="344"/>
      <c r="G14" s="344"/>
      <c r="H14" s="344"/>
      <c r="I14" s="344"/>
      <c r="J14" s="28"/>
    </row>
    <row r="15" spans="1:10" ht="30" customHeight="1" x14ac:dyDescent="0.25">
      <c r="A15" s="296" t="s">
        <v>18</v>
      </c>
      <c r="B15" s="41" t="s">
        <v>187</v>
      </c>
      <c r="C15" s="89">
        <v>1082129</v>
      </c>
      <c r="D15" s="89">
        <f t="shared" si="0"/>
        <v>0</v>
      </c>
      <c r="E15" s="89">
        <v>1082129</v>
      </c>
      <c r="F15" s="344"/>
      <c r="G15" s="344"/>
      <c r="H15" s="344"/>
      <c r="I15" s="344"/>
      <c r="J15" s="28"/>
    </row>
    <row r="16" spans="1:10" ht="30" customHeight="1" x14ac:dyDescent="0.25">
      <c r="A16" s="297">
        <v>22</v>
      </c>
      <c r="B16" s="90" t="s">
        <v>188</v>
      </c>
      <c r="C16" s="91">
        <v>1082129</v>
      </c>
      <c r="D16" s="89">
        <f t="shared" si="0"/>
        <v>0</v>
      </c>
      <c r="E16" s="91">
        <v>1082129</v>
      </c>
      <c r="F16" s="344"/>
      <c r="G16" s="344"/>
      <c r="H16" s="344"/>
      <c r="I16" s="344"/>
      <c r="J16" s="28"/>
    </row>
    <row r="17" spans="1:10" ht="33.75" customHeight="1" x14ac:dyDescent="0.25">
      <c r="A17" s="297">
        <v>29</v>
      </c>
      <c r="B17" s="90" t="s">
        <v>189</v>
      </c>
      <c r="C17" s="91">
        <f>C9+C13+C16</f>
        <v>1188757550</v>
      </c>
      <c r="D17" s="91">
        <f t="shared" si="0"/>
        <v>-23163207</v>
      </c>
      <c r="E17" s="91">
        <f>E9+E13+E16</f>
        <v>1165594343</v>
      </c>
      <c r="F17" s="344"/>
      <c r="G17" s="344"/>
      <c r="H17" s="344"/>
      <c r="I17" s="344"/>
      <c r="J17" s="28"/>
    </row>
    <row r="18" spans="1:10" ht="30" customHeight="1" x14ac:dyDescent="0.25">
      <c r="A18" s="296">
        <v>51</v>
      </c>
      <c r="B18" s="41" t="s">
        <v>190</v>
      </c>
      <c r="C18" s="89">
        <v>89370</v>
      </c>
      <c r="D18" s="89">
        <f t="shared" si="0"/>
        <v>-70640</v>
      </c>
      <c r="E18" s="89">
        <v>18730</v>
      </c>
      <c r="F18" s="344"/>
      <c r="G18" s="344"/>
      <c r="H18" s="344"/>
      <c r="I18" s="344"/>
      <c r="J18" s="28"/>
    </row>
    <row r="19" spans="1:10" ht="30" customHeight="1" x14ac:dyDescent="0.25">
      <c r="A19" s="297">
        <v>54</v>
      </c>
      <c r="B19" s="90" t="s">
        <v>191</v>
      </c>
      <c r="C19" s="91">
        <f>C18</f>
        <v>89370</v>
      </c>
      <c r="D19" s="91">
        <f t="shared" si="0"/>
        <v>-70640</v>
      </c>
      <c r="E19" s="91">
        <f>E18</f>
        <v>18730</v>
      </c>
      <c r="F19" s="344"/>
      <c r="G19" s="344"/>
      <c r="H19" s="344"/>
      <c r="I19" s="344"/>
      <c r="J19" s="28"/>
    </row>
    <row r="20" spans="1:10" ht="30" customHeight="1" x14ac:dyDescent="0.25">
      <c r="A20" s="296">
        <v>55</v>
      </c>
      <c r="B20" s="41" t="s">
        <v>193</v>
      </c>
      <c r="C20" s="89">
        <f>147963978+416761</f>
        <v>148380739</v>
      </c>
      <c r="D20" s="89">
        <f t="shared" si="0"/>
        <v>-95954142</v>
      </c>
      <c r="E20" s="89">
        <f>52135030+291567</f>
        <v>52426597</v>
      </c>
      <c r="F20" s="344"/>
      <c r="G20" s="344"/>
      <c r="H20" s="344"/>
      <c r="I20" s="344"/>
      <c r="J20" s="28"/>
    </row>
    <row r="21" spans="1:10" ht="30" customHeight="1" x14ac:dyDescent="0.25">
      <c r="A21" s="296">
        <v>55</v>
      </c>
      <c r="B21" s="41" t="s">
        <v>1577</v>
      </c>
      <c r="C21" s="89"/>
      <c r="D21" s="89"/>
      <c r="E21" s="89">
        <v>110992000</v>
      </c>
      <c r="F21" s="344"/>
      <c r="G21" s="344"/>
      <c r="H21" s="344"/>
      <c r="I21" s="344"/>
      <c r="J21" s="28"/>
    </row>
    <row r="22" spans="1:10" ht="30" customHeight="1" x14ac:dyDescent="0.25">
      <c r="A22" s="297">
        <v>57</v>
      </c>
      <c r="B22" s="90" t="s">
        <v>195</v>
      </c>
      <c r="C22" s="91">
        <f>C20</f>
        <v>148380739</v>
      </c>
      <c r="D22" s="91">
        <f t="shared" si="0"/>
        <v>15037858</v>
      </c>
      <c r="E22" s="91">
        <f>E20+E21</f>
        <v>163418597</v>
      </c>
      <c r="F22" s="344"/>
      <c r="G22" s="344"/>
      <c r="H22" s="344"/>
      <c r="I22" s="344"/>
      <c r="J22" s="28"/>
    </row>
    <row r="23" spans="1:10" ht="30" customHeight="1" x14ac:dyDescent="0.25">
      <c r="A23" s="297">
        <v>61</v>
      </c>
      <c r="B23" s="90" t="s">
        <v>197</v>
      </c>
      <c r="C23" s="91">
        <f>C22+C19</f>
        <v>148470109</v>
      </c>
      <c r="D23" s="91">
        <f t="shared" si="0"/>
        <v>14967218</v>
      </c>
      <c r="E23" s="91">
        <f>E22+E19</f>
        <v>163437327</v>
      </c>
      <c r="F23" s="344"/>
      <c r="G23" s="344"/>
      <c r="H23" s="344"/>
      <c r="I23" s="344"/>
      <c r="J23" s="28"/>
    </row>
    <row r="24" spans="1:10" ht="30" customHeight="1" x14ac:dyDescent="0.25">
      <c r="A24" s="296">
        <v>66</v>
      </c>
      <c r="B24" s="41" t="s">
        <v>198</v>
      </c>
      <c r="C24" s="89">
        <v>7967808</v>
      </c>
      <c r="D24" s="89">
        <f t="shared" si="0"/>
        <v>-5972001</v>
      </c>
      <c r="E24" s="89">
        <v>1995807</v>
      </c>
      <c r="F24" s="344"/>
      <c r="G24" s="344"/>
      <c r="H24" s="344"/>
      <c r="I24" s="344"/>
      <c r="J24" s="28"/>
    </row>
    <row r="25" spans="1:10" ht="30" customHeight="1" x14ac:dyDescent="0.25">
      <c r="A25" s="296">
        <v>70</v>
      </c>
      <c r="B25" s="41" t="s">
        <v>200</v>
      </c>
      <c r="C25" s="89">
        <v>3704453</v>
      </c>
      <c r="D25" s="89">
        <f t="shared" si="0"/>
        <v>-2856904</v>
      </c>
      <c r="E25" s="89">
        <v>847549</v>
      </c>
      <c r="F25" s="344"/>
      <c r="G25" s="344"/>
      <c r="H25" s="344"/>
      <c r="I25" s="344"/>
      <c r="J25" s="28"/>
    </row>
    <row r="26" spans="1:10" ht="30" customHeight="1" x14ac:dyDescent="0.25">
      <c r="A26" s="296">
        <v>71</v>
      </c>
      <c r="B26" s="41" t="s">
        <v>202</v>
      </c>
      <c r="C26" s="89">
        <v>1015234</v>
      </c>
      <c r="D26" s="89">
        <f t="shared" si="0"/>
        <v>-90784</v>
      </c>
      <c r="E26" s="89">
        <v>924450</v>
      </c>
      <c r="F26" s="344"/>
      <c r="G26" s="344"/>
      <c r="H26" s="344"/>
      <c r="I26" s="344"/>
      <c r="J26" s="28"/>
    </row>
    <row r="27" spans="1:10" ht="30" customHeight="1" x14ac:dyDescent="0.25">
      <c r="A27" s="296">
        <v>72</v>
      </c>
      <c r="B27" s="41" t="s">
        <v>203</v>
      </c>
      <c r="C27" s="89">
        <v>3248121</v>
      </c>
      <c r="D27" s="89">
        <f t="shared" si="0"/>
        <v>-3024313</v>
      </c>
      <c r="E27" s="89">
        <v>223808</v>
      </c>
      <c r="F27" s="344"/>
      <c r="G27" s="344"/>
      <c r="H27" s="344"/>
      <c r="I27" s="344"/>
      <c r="J27" s="28"/>
    </row>
    <row r="28" spans="1:10" ht="30" customHeight="1" x14ac:dyDescent="0.25">
      <c r="A28" s="296">
        <v>73</v>
      </c>
      <c r="B28" s="41" t="s">
        <v>205</v>
      </c>
      <c r="C28" s="89">
        <v>243591</v>
      </c>
      <c r="D28" s="89">
        <f t="shared" si="0"/>
        <v>-160099</v>
      </c>
      <c r="E28" s="89">
        <v>83492</v>
      </c>
      <c r="F28" s="344"/>
      <c r="G28" s="344"/>
      <c r="H28" s="344"/>
      <c r="I28" s="344"/>
      <c r="J28" s="28"/>
    </row>
    <row r="29" spans="1:10" ht="30" customHeight="1" x14ac:dyDescent="0.25">
      <c r="A29" s="296" t="s">
        <v>287</v>
      </c>
      <c r="B29" s="41" t="s">
        <v>1185</v>
      </c>
      <c r="C29" s="89">
        <v>243590</v>
      </c>
      <c r="D29" s="89">
        <f t="shared" si="0"/>
        <v>-160098</v>
      </c>
      <c r="E29" s="89">
        <v>83492</v>
      </c>
      <c r="F29" s="344"/>
      <c r="G29" s="344"/>
      <c r="H29" s="344"/>
      <c r="I29" s="344"/>
      <c r="J29" s="28"/>
    </row>
    <row r="30" spans="1:10" ht="37.5" customHeight="1" x14ac:dyDescent="0.25">
      <c r="A30" s="296">
        <v>82</v>
      </c>
      <c r="B30" s="41" t="s">
        <v>206</v>
      </c>
      <c r="C30" s="89">
        <v>1</v>
      </c>
      <c r="D30" s="89">
        <f t="shared" si="0"/>
        <v>0</v>
      </c>
      <c r="E30" s="89">
        <v>1</v>
      </c>
      <c r="F30" s="344"/>
      <c r="G30" s="344"/>
      <c r="H30" s="344"/>
      <c r="I30" s="344"/>
      <c r="J30" s="28"/>
    </row>
    <row r="31" spans="1:10" ht="30" customHeight="1" x14ac:dyDescent="0.25">
      <c r="A31" s="297" t="s">
        <v>587</v>
      </c>
      <c r="B31" s="90" t="s">
        <v>208</v>
      </c>
      <c r="C31" s="91">
        <f>C25+C26+C27+C28</f>
        <v>8211399</v>
      </c>
      <c r="D31" s="91">
        <f t="shared" si="0"/>
        <v>-6132100</v>
      </c>
      <c r="E31" s="91">
        <f>E25+E26+E27+E28</f>
        <v>2079299</v>
      </c>
      <c r="F31" s="344"/>
      <c r="G31" s="344"/>
      <c r="H31" s="344"/>
      <c r="I31" s="344"/>
      <c r="J31" s="28"/>
    </row>
    <row r="32" spans="1:10" ht="30" customHeight="1" x14ac:dyDescent="0.25">
      <c r="A32" s="374" t="s">
        <v>595</v>
      </c>
      <c r="B32" s="41" t="s">
        <v>1502</v>
      </c>
      <c r="C32" s="89">
        <v>9030108</v>
      </c>
      <c r="D32" s="89">
        <f t="shared" si="0"/>
        <v>615625</v>
      </c>
      <c r="E32" s="89">
        <v>9645733</v>
      </c>
      <c r="F32" s="344"/>
      <c r="G32" s="344"/>
      <c r="H32" s="344"/>
      <c r="I32" s="344"/>
      <c r="J32" s="28"/>
    </row>
    <row r="33" spans="1:10" ht="30" customHeight="1" x14ac:dyDescent="0.25">
      <c r="A33" s="374" t="s">
        <v>303</v>
      </c>
      <c r="B33" s="41" t="s">
        <v>1503</v>
      </c>
      <c r="C33" s="89">
        <v>0</v>
      </c>
      <c r="D33" s="89">
        <f t="shared" si="0"/>
        <v>36920</v>
      </c>
      <c r="E33" s="89">
        <v>36920</v>
      </c>
      <c r="F33" s="344"/>
      <c r="G33" s="344"/>
      <c r="H33" s="344"/>
      <c r="I33" s="344"/>
      <c r="J33" s="28"/>
    </row>
    <row r="34" spans="1:10" ht="30" customHeight="1" x14ac:dyDescent="0.25">
      <c r="A34" s="374" t="s">
        <v>49</v>
      </c>
      <c r="B34" s="41" t="s">
        <v>1504</v>
      </c>
      <c r="C34" s="89">
        <v>9030108</v>
      </c>
      <c r="D34" s="89">
        <f t="shared" si="0"/>
        <v>578705</v>
      </c>
      <c r="E34" s="89">
        <v>9608813</v>
      </c>
      <c r="F34" s="344"/>
      <c r="G34" s="344"/>
      <c r="H34" s="344"/>
      <c r="I34" s="344"/>
      <c r="J34" s="28"/>
    </row>
    <row r="35" spans="1:10" ht="30" customHeight="1" x14ac:dyDescent="0.25">
      <c r="A35" s="375" t="s">
        <v>655</v>
      </c>
      <c r="B35" s="370" t="s">
        <v>1505</v>
      </c>
      <c r="C35" s="91">
        <f>C33+C34</f>
        <v>9030108</v>
      </c>
      <c r="D35" s="91">
        <f t="shared" si="0"/>
        <v>615625</v>
      </c>
      <c r="E35" s="91">
        <f>E33+E34</f>
        <v>9645733</v>
      </c>
      <c r="F35" s="344"/>
      <c r="G35" s="344"/>
      <c r="H35" s="344"/>
      <c r="I35" s="344"/>
      <c r="J35" s="28"/>
    </row>
    <row r="36" spans="1:10" ht="30" customHeight="1" x14ac:dyDescent="0.25">
      <c r="A36" s="296" t="s">
        <v>292</v>
      </c>
      <c r="B36" s="41" t="s">
        <v>1186</v>
      </c>
      <c r="C36" s="89">
        <v>10377</v>
      </c>
      <c r="D36" s="89">
        <f t="shared" si="0"/>
        <v>-10377</v>
      </c>
      <c r="E36" s="89">
        <v>0</v>
      </c>
      <c r="F36" s="344"/>
      <c r="G36" s="344"/>
      <c r="H36" s="344"/>
      <c r="I36" s="344"/>
      <c r="J36" s="28"/>
    </row>
    <row r="37" spans="1:10" ht="30" customHeight="1" x14ac:dyDescent="0.25">
      <c r="A37" s="296" t="s">
        <v>306</v>
      </c>
      <c r="B37" s="41" t="s">
        <v>1187</v>
      </c>
      <c r="C37" s="89">
        <v>10377</v>
      </c>
      <c r="D37" s="89">
        <f t="shared" si="0"/>
        <v>-10377</v>
      </c>
      <c r="E37" s="89">
        <v>0</v>
      </c>
      <c r="F37" s="344"/>
      <c r="G37" s="344"/>
      <c r="H37" s="344"/>
      <c r="I37" s="344"/>
      <c r="J37" s="28"/>
    </row>
    <row r="38" spans="1:10" ht="30" customHeight="1" x14ac:dyDescent="0.25">
      <c r="A38" s="296" t="s">
        <v>213</v>
      </c>
      <c r="B38" s="41" t="s">
        <v>210</v>
      </c>
      <c r="C38" s="89">
        <v>50000</v>
      </c>
      <c r="D38" s="89">
        <f t="shared" si="0"/>
        <v>8000</v>
      </c>
      <c r="E38" s="89">
        <v>58000</v>
      </c>
      <c r="F38" s="344"/>
      <c r="G38" s="344"/>
      <c r="H38" s="344"/>
      <c r="I38" s="344"/>
      <c r="J38" s="28"/>
    </row>
    <row r="39" spans="1:10" ht="30" customHeight="1" x14ac:dyDescent="0.25">
      <c r="A39" s="297" t="s">
        <v>680</v>
      </c>
      <c r="B39" s="90" t="s">
        <v>212</v>
      </c>
      <c r="C39" s="91">
        <f>C36+C38</f>
        <v>60377</v>
      </c>
      <c r="D39" s="91">
        <f t="shared" ref="D39:D64" si="4">E39-C39</f>
        <v>-2377</v>
      </c>
      <c r="E39" s="91">
        <f>E36+E38</f>
        <v>58000</v>
      </c>
      <c r="F39" s="344"/>
      <c r="G39" s="344"/>
      <c r="H39" s="344"/>
      <c r="I39" s="344"/>
      <c r="J39" s="28"/>
    </row>
    <row r="40" spans="1:10" ht="30" customHeight="1" x14ac:dyDescent="0.25">
      <c r="A40" s="297" t="s">
        <v>682</v>
      </c>
      <c r="B40" s="90" t="s">
        <v>214</v>
      </c>
      <c r="C40" s="91">
        <f>C31+C39+C35</f>
        <v>17301884</v>
      </c>
      <c r="D40" s="91">
        <f t="shared" si="4"/>
        <v>-5518852</v>
      </c>
      <c r="E40" s="91">
        <f>E31+E39+E35</f>
        <v>11783032</v>
      </c>
      <c r="F40" s="344"/>
      <c r="G40" s="344"/>
      <c r="H40" s="344"/>
      <c r="I40" s="344"/>
      <c r="J40" s="28"/>
    </row>
    <row r="41" spans="1:10" ht="30" customHeight="1" x14ac:dyDescent="0.25">
      <c r="A41" s="297" t="s">
        <v>295</v>
      </c>
      <c r="B41" s="41" t="s">
        <v>1506</v>
      </c>
      <c r="C41" s="89">
        <v>334000</v>
      </c>
      <c r="D41" s="89">
        <f t="shared" si="4"/>
        <v>-334000</v>
      </c>
      <c r="E41" s="89">
        <v>0</v>
      </c>
      <c r="F41" s="344"/>
      <c r="G41" s="344"/>
      <c r="H41" s="344"/>
      <c r="I41" s="344"/>
      <c r="J41" s="28"/>
    </row>
    <row r="42" spans="1:10" ht="30" customHeight="1" x14ac:dyDescent="0.25">
      <c r="A42" s="297" t="s">
        <v>96</v>
      </c>
      <c r="B42" s="90" t="s">
        <v>1506</v>
      </c>
      <c r="C42" s="91">
        <f t="shared" ref="C42:E42" si="5">C41</f>
        <v>334000</v>
      </c>
      <c r="D42" s="89">
        <f t="shared" si="4"/>
        <v>-334000</v>
      </c>
      <c r="E42" s="91">
        <f t="shared" si="5"/>
        <v>0</v>
      </c>
      <c r="F42" s="344"/>
      <c r="G42" s="344"/>
      <c r="H42" s="344"/>
      <c r="I42" s="344"/>
      <c r="J42" s="28"/>
    </row>
    <row r="43" spans="1:10" ht="30" customHeight="1" x14ac:dyDescent="0.25">
      <c r="A43" s="297" t="s">
        <v>344</v>
      </c>
      <c r="B43" s="90" t="s">
        <v>216</v>
      </c>
      <c r="C43" s="91">
        <f>C17+C23+C40+C42</f>
        <v>1354863543</v>
      </c>
      <c r="D43" s="91">
        <f t="shared" si="4"/>
        <v>-14048841</v>
      </c>
      <c r="E43" s="91">
        <f>E17+E23+E40+E42</f>
        <v>1340814702</v>
      </c>
      <c r="F43" s="344"/>
      <c r="G43" s="344"/>
      <c r="H43" s="344"/>
      <c r="I43" s="344"/>
      <c r="J43" s="28"/>
    </row>
    <row r="44" spans="1:10" ht="30" customHeight="1" x14ac:dyDescent="0.25">
      <c r="A44" s="296" t="s">
        <v>53</v>
      </c>
      <c r="B44" s="41" t="s">
        <v>217</v>
      </c>
      <c r="C44" s="89">
        <f>821673951+5837400</f>
        <v>827511351</v>
      </c>
      <c r="D44" s="89">
        <f t="shared" si="4"/>
        <v>0</v>
      </c>
      <c r="E44" s="89">
        <f>821673951+5837400</f>
        <v>827511351</v>
      </c>
      <c r="F44" s="344"/>
      <c r="G44" s="344"/>
      <c r="H44" s="344"/>
      <c r="I44" s="344"/>
      <c r="J44" s="28"/>
    </row>
    <row r="45" spans="1:10" ht="30" customHeight="1" x14ac:dyDescent="0.25">
      <c r="A45" s="296" t="s">
        <v>98</v>
      </c>
      <c r="B45" s="41" t="s">
        <v>345</v>
      </c>
      <c r="C45" s="89">
        <f>12714620-9448819</f>
        <v>3265801</v>
      </c>
      <c r="D45" s="89">
        <f t="shared" si="4"/>
        <v>0</v>
      </c>
      <c r="E45" s="89">
        <f t="shared" ref="E45:E46" si="6">C45</f>
        <v>3265801</v>
      </c>
      <c r="F45" s="344"/>
      <c r="G45" s="344"/>
      <c r="H45" s="344"/>
      <c r="I45" s="344"/>
      <c r="J45" s="28"/>
    </row>
    <row r="46" spans="1:10" ht="30" customHeight="1" x14ac:dyDescent="0.25">
      <c r="A46" s="297" t="s">
        <v>708</v>
      </c>
      <c r="B46" s="90" t="s">
        <v>218</v>
      </c>
      <c r="C46" s="89">
        <v>2380160</v>
      </c>
      <c r="D46" s="89">
        <f t="shared" si="4"/>
        <v>0</v>
      </c>
      <c r="E46" s="89">
        <f t="shared" si="6"/>
        <v>2380160</v>
      </c>
      <c r="F46" s="344"/>
      <c r="G46" s="344"/>
      <c r="H46" s="344"/>
      <c r="I46" s="344"/>
      <c r="J46" s="28"/>
    </row>
    <row r="47" spans="1:10" ht="30" customHeight="1" x14ac:dyDescent="0.25">
      <c r="A47" s="296" t="s">
        <v>220</v>
      </c>
      <c r="B47" s="41" t="s">
        <v>219</v>
      </c>
      <c r="C47" s="89">
        <f>-201658414+2571192</f>
        <v>-199087222</v>
      </c>
      <c r="D47" s="89">
        <f t="shared" si="4"/>
        <v>304685845</v>
      </c>
      <c r="E47" s="89">
        <f>102775769+2822854</f>
        <v>105598623</v>
      </c>
      <c r="F47" s="344"/>
      <c r="G47" s="344"/>
      <c r="H47" s="344"/>
      <c r="I47" s="344"/>
      <c r="J47" s="28"/>
    </row>
    <row r="48" spans="1:10" ht="30" customHeight="1" x14ac:dyDescent="0.25">
      <c r="A48" s="296" t="s">
        <v>54</v>
      </c>
      <c r="B48" s="41" t="s">
        <v>221</v>
      </c>
      <c r="C48" s="89">
        <f>304434183+251662</f>
        <v>304685845</v>
      </c>
      <c r="D48" s="89">
        <f t="shared" si="4"/>
        <v>-191983854</v>
      </c>
      <c r="E48" s="89">
        <f>-1475048+114177039</f>
        <v>112701991</v>
      </c>
      <c r="F48" s="344"/>
      <c r="G48" s="344"/>
      <c r="H48" s="344"/>
      <c r="I48" s="344"/>
      <c r="J48" s="28"/>
    </row>
    <row r="49" spans="1:10" ht="30" customHeight="1" x14ac:dyDescent="0.25">
      <c r="A49" s="297" t="s">
        <v>307</v>
      </c>
      <c r="B49" s="90" t="s">
        <v>223</v>
      </c>
      <c r="C49" s="91">
        <f>C44+C45+C46+C47+C48</f>
        <v>938755935</v>
      </c>
      <c r="D49" s="91">
        <f t="shared" si="4"/>
        <v>112701991</v>
      </c>
      <c r="E49" s="91">
        <f>E44+E45+E46+E47+E48</f>
        <v>1051457926</v>
      </c>
      <c r="F49" s="344"/>
      <c r="G49" s="344"/>
      <c r="H49" s="344"/>
      <c r="I49" s="344"/>
      <c r="J49" s="28"/>
    </row>
    <row r="50" spans="1:10" ht="25.5" x14ac:dyDescent="0.25">
      <c r="A50" s="296" t="s">
        <v>56</v>
      </c>
      <c r="B50" s="41" t="s">
        <v>224</v>
      </c>
      <c r="C50" s="89">
        <f>1019487+112776</f>
        <v>1132263</v>
      </c>
      <c r="D50" s="89">
        <f t="shared" si="4"/>
        <v>1166508</v>
      </c>
      <c r="E50" s="89">
        <f>843164+1455607</f>
        <v>2298771</v>
      </c>
      <c r="F50" s="344"/>
      <c r="G50" s="344"/>
      <c r="H50" s="344"/>
      <c r="I50" s="344"/>
      <c r="J50" s="28"/>
    </row>
    <row r="51" spans="1:10" ht="30" customHeight="1" x14ac:dyDescent="0.25">
      <c r="A51" s="296" t="s">
        <v>58</v>
      </c>
      <c r="B51" s="41" t="s">
        <v>1188</v>
      </c>
      <c r="C51" s="89">
        <v>0</v>
      </c>
      <c r="D51" s="89">
        <f t="shared" si="4"/>
        <v>381000</v>
      </c>
      <c r="E51" s="89">
        <v>381000</v>
      </c>
      <c r="F51" s="344"/>
      <c r="G51" s="344"/>
      <c r="H51" s="344"/>
      <c r="I51" s="344"/>
      <c r="J51" s="28"/>
    </row>
    <row r="52" spans="1:10" ht="32.25" customHeight="1" x14ac:dyDescent="0.25">
      <c r="A52" s="296" t="s">
        <v>309</v>
      </c>
      <c r="B52" s="41" t="s">
        <v>225</v>
      </c>
      <c r="C52" s="89">
        <v>2065214</v>
      </c>
      <c r="D52" s="89">
        <f t="shared" si="4"/>
        <v>-2065214</v>
      </c>
      <c r="E52" s="89">
        <v>0</v>
      </c>
      <c r="F52" s="179"/>
      <c r="G52" s="179"/>
      <c r="H52" s="179"/>
      <c r="I52" s="179"/>
      <c r="J52" s="28"/>
    </row>
    <row r="53" spans="1:10" ht="30" customHeight="1" x14ac:dyDescent="0.25">
      <c r="A53" s="297" t="s">
        <v>740</v>
      </c>
      <c r="B53" s="90" t="s">
        <v>226</v>
      </c>
      <c r="C53" s="91">
        <f>C50+C51+C52</f>
        <v>3197477</v>
      </c>
      <c r="D53" s="91">
        <f t="shared" si="4"/>
        <v>-517706</v>
      </c>
      <c r="E53" s="91">
        <f>E50+E51+E52</f>
        <v>2679771</v>
      </c>
      <c r="F53" s="179"/>
      <c r="G53" s="179"/>
      <c r="H53" s="179"/>
      <c r="I53" s="179"/>
      <c r="J53" s="28"/>
    </row>
    <row r="54" spans="1:10" ht="30" customHeight="1" x14ac:dyDescent="0.25">
      <c r="A54" s="296" t="s">
        <v>762</v>
      </c>
      <c r="B54" s="41" t="s">
        <v>227</v>
      </c>
      <c r="C54" s="89">
        <v>2747507</v>
      </c>
      <c r="D54" s="89">
        <f t="shared" si="4"/>
        <v>-116786</v>
      </c>
      <c r="E54" s="89">
        <v>2630721</v>
      </c>
      <c r="F54" s="179"/>
      <c r="G54" s="179"/>
      <c r="H54" s="179"/>
      <c r="I54" s="179"/>
      <c r="J54" s="28"/>
    </row>
    <row r="55" spans="1:10" ht="39" customHeight="1" x14ac:dyDescent="0.25">
      <c r="A55" s="296" t="s">
        <v>300</v>
      </c>
      <c r="B55" s="41" t="s">
        <v>229</v>
      </c>
      <c r="C55" s="89">
        <v>2747507</v>
      </c>
      <c r="D55" s="89">
        <f t="shared" si="4"/>
        <v>-116786</v>
      </c>
      <c r="E55" s="89">
        <v>2630721</v>
      </c>
      <c r="F55" s="179"/>
      <c r="G55" s="179"/>
      <c r="H55" s="179"/>
      <c r="I55" s="179"/>
      <c r="J55" s="28"/>
    </row>
    <row r="56" spans="1:10" ht="41.25" customHeight="1" x14ac:dyDescent="0.25">
      <c r="A56" s="297" t="s">
        <v>779</v>
      </c>
      <c r="B56" s="90" t="s">
        <v>231</v>
      </c>
      <c r="C56" s="91">
        <f>C54</f>
        <v>2747507</v>
      </c>
      <c r="D56" s="91">
        <f t="shared" si="4"/>
        <v>-116786</v>
      </c>
      <c r="E56" s="91">
        <f>E54</f>
        <v>2630721</v>
      </c>
      <c r="F56" s="179"/>
      <c r="G56" s="179"/>
      <c r="H56" s="179"/>
      <c r="I56" s="179"/>
      <c r="J56" s="28"/>
    </row>
    <row r="57" spans="1:10" ht="30" customHeight="1" x14ac:dyDescent="0.25">
      <c r="A57" s="296" t="s">
        <v>234</v>
      </c>
      <c r="B57" s="41" t="s">
        <v>233</v>
      </c>
      <c r="C57" s="89">
        <f>118552261+5196</f>
        <v>118557457</v>
      </c>
      <c r="D57" s="89">
        <f t="shared" si="4"/>
        <v>-117022807</v>
      </c>
      <c r="E57" s="89">
        <f>5196+1529454</f>
        <v>1534650</v>
      </c>
      <c r="F57" s="179"/>
      <c r="G57" s="179"/>
      <c r="H57" s="179"/>
      <c r="I57" s="179"/>
      <c r="J57" s="28"/>
    </row>
    <row r="58" spans="1:10" ht="30" customHeight="1" x14ac:dyDescent="0.25">
      <c r="A58" s="296" t="s">
        <v>784</v>
      </c>
      <c r="B58" s="41" t="s">
        <v>235</v>
      </c>
      <c r="C58" s="89">
        <v>43510</v>
      </c>
      <c r="D58" s="89">
        <f t="shared" si="4"/>
        <v>0</v>
      </c>
      <c r="E58" s="89">
        <v>43510</v>
      </c>
      <c r="F58" s="179"/>
      <c r="G58" s="179"/>
      <c r="H58" s="179"/>
      <c r="I58" s="179"/>
      <c r="J58" s="28"/>
    </row>
    <row r="59" spans="1:10" ht="30" customHeight="1" x14ac:dyDescent="0.25">
      <c r="A59" s="297" t="s">
        <v>796</v>
      </c>
      <c r="B59" s="90" t="s">
        <v>237</v>
      </c>
      <c r="C59" s="91">
        <f>C57+C58</f>
        <v>118600967</v>
      </c>
      <c r="D59" s="91">
        <f t="shared" si="4"/>
        <v>-117022807</v>
      </c>
      <c r="E59" s="91">
        <f>E57+E58</f>
        <v>1578160</v>
      </c>
      <c r="F59" s="179"/>
      <c r="G59" s="179"/>
      <c r="H59" s="179"/>
      <c r="I59" s="179"/>
      <c r="J59" s="28"/>
    </row>
    <row r="60" spans="1:10" ht="30" customHeight="1" x14ac:dyDescent="0.25">
      <c r="A60" s="297" t="s">
        <v>798</v>
      </c>
      <c r="B60" s="90" t="s">
        <v>239</v>
      </c>
      <c r="C60" s="91">
        <f>C53+C56+C59</f>
        <v>124545951</v>
      </c>
      <c r="D60" s="91">
        <f t="shared" si="4"/>
        <v>-117657299</v>
      </c>
      <c r="E60" s="91">
        <f>E53+E56+E59</f>
        <v>6888652</v>
      </c>
      <c r="F60" s="179"/>
      <c r="G60" s="179"/>
      <c r="H60" s="179"/>
      <c r="I60" s="179"/>
      <c r="J60" s="28"/>
    </row>
    <row r="61" spans="1:10" ht="30" customHeight="1" x14ac:dyDescent="0.25">
      <c r="A61" s="296" t="s">
        <v>244</v>
      </c>
      <c r="B61" s="41" t="s">
        <v>241</v>
      </c>
      <c r="C61" s="89">
        <f>1421354+2590303</f>
        <v>4011657</v>
      </c>
      <c r="D61" s="89">
        <f t="shared" si="4"/>
        <v>691781</v>
      </c>
      <c r="E61" s="89">
        <f>2996618+1706820</f>
        <v>4703438</v>
      </c>
      <c r="F61" s="179"/>
      <c r="G61" s="179"/>
      <c r="H61" s="179"/>
      <c r="I61" s="179"/>
      <c r="J61" s="28"/>
    </row>
    <row r="62" spans="1:10" ht="30" customHeight="1" x14ac:dyDescent="0.25">
      <c r="A62" s="296" t="s">
        <v>246</v>
      </c>
      <c r="B62" s="41" t="s">
        <v>243</v>
      </c>
      <c r="C62" s="89">
        <v>287550000</v>
      </c>
      <c r="D62" s="89">
        <f t="shared" si="4"/>
        <v>-9785314</v>
      </c>
      <c r="E62" s="89">
        <v>277764686</v>
      </c>
      <c r="F62" s="179"/>
      <c r="G62" s="179"/>
      <c r="H62" s="179"/>
      <c r="I62" s="179"/>
      <c r="J62" s="28"/>
    </row>
    <row r="63" spans="1:10" ht="30" customHeight="1" x14ac:dyDescent="0.25">
      <c r="A63" s="297" t="s">
        <v>804</v>
      </c>
      <c r="B63" s="90" t="s">
        <v>245</v>
      </c>
      <c r="C63" s="91">
        <f>C61+C62</f>
        <v>291561657</v>
      </c>
      <c r="D63" s="91">
        <f t="shared" si="4"/>
        <v>-9093533</v>
      </c>
      <c r="E63" s="91">
        <f>E61+E62</f>
        <v>282468124</v>
      </c>
      <c r="F63" s="179"/>
      <c r="G63" s="179"/>
      <c r="H63" s="179"/>
      <c r="I63" s="179"/>
      <c r="J63" s="28"/>
    </row>
    <row r="64" spans="1:10" ht="30" customHeight="1" x14ac:dyDescent="0.25">
      <c r="A64" s="297" t="s">
        <v>806</v>
      </c>
      <c r="B64" s="90" t="s">
        <v>247</v>
      </c>
      <c r="C64" s="91">
        <f>C49+C60+C63</f>
        <v>1354863543</v>
      </c>
      <c r="D64" s="91">
        <f t="shared" si="4"/>
        <v>-14048841</v>
      </c>
      <c r="E64" s="91">
        <f>E49+E60+E63</f>
        <v>1340814702</v>
      </c>
      <c r="F64" s="179"/>
      <c r="G64" s="179"/>
      <c r="H64" s="179"/>
      <c r="I64" s="179"/>
      <c r="J64" s="28"/>
    </row>
    <row r="65" ht="30" customHeight="1" x14ac:dyDescent="0.25"/>
  </sheetData>
  <mergeCells count="2">
    <mergeCell ref="A2:F2"/>
    <mergeCell ref="A3:F3"/>
  </mergeCells>
  <pageMargins left="2.4500000000000002" right="0.7" top="0.75" bottom="0.75" header="0.3" footer="0.3"/>
  <pageSetup paperSize="9" scale="39" orientation="portrait" r:id="rId1"/>
  <rowBreaks count="1" manualBreakCount="1">
    <brk id="4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55"/>
  <sheetViews>
    <sheetView topLeftCell="A115" workbookViewId="0">
      <selection activeCell="F253" sqref="F253"/>
    </sheetView>
  </sheetViews>
  <sheetFormatPr defaultRowHeight="15" x14ac:dyDescent="0.25"/>
  <cols>
    <col min="1" max="1" width="13.7109375" style="2" customWidth="1"/>
    <col min="2" max="2" width="14.140625" style="2" customWidth="1"/>
    <col min="3" max="3" width="28.7109375" style="2" customWidth="1"/>
    <col min="4" max="4" width="31.140625" style="2" customWidth="1"/>
    <col min="5" max="5" width="79.5703125" style="2" bestFit="1" customWidth="1"/>
    <col min="6" max="6" width="13.28515625" style="2" customWidth="1"/>
    <col min="7" max="7" width="15.28515625" style="318" customWidth="1"/>
    <col min="8" max="8" width="15.85546875" style="318" customWidth="1"/>
    <col min="9" max="16384" width="9.140625" style="2"/>
  </cols>
  <sheetData>
    <row r="1" spans="1:8" x14ac:dyDescent="0.25">
      <c r="A1" s="587"/>
      <c r="B1" s="588"/>
      <c r="C1" s="588"/>
      <c r="D1" s="588"/>
      <c r="E1" s="588"/>
      <c r="F1" s="588"/>
      <c r="G1" s="588"/>
      <c r="H1" s="589"/>
    </row>
    <row r="2" spans="1:8" x14ac:dyDescent="0.25">
      <c r="A2" s="586" t="s">
        <v>1564</v>
      </c>
      <c r="B2" s="586"/>
      <c r="C2" s="586"/>
      <c r="D2" s="586"/>
      <c r="E2" s="586"/>
      <c r="F2" s="586"/>
      <c r="G2" s="586"/>
      <c r="H2" s="586"/>
    </row>
    <row r="3" spans="1:8" x14ac:dyDescent="0.25">
      <c r="A3" s="585" t="s">
        <v>273</v>
      </c>
      <c r="B3" s="585"/>
      <c r="C3" s="585"/>
      <c r="D3" s="585"/>
      <c r="E3" s="585"/>
      <c r="F3" s="585"/>
      <c r="G3" s="585"/>
      <c r="H3" s="585"/>
    </row>
    <row r="4" spans="1:8" x14ac:dyDescent="0.25">
      <c r="A4" s="83"/>
      <c r="B4" s="84"/>
      <c r="C4" s="84"/>
      <c r="D4" s="84"/>
      <c r="E4" s="84"/>
      <c r="F4" s="84"/>
      <c r="G4" s="312"/>
      <c r="H4" s="319" t="s">
        <v>318</v>
      </c>
    </row>
    <row r="5" spans="1:8" s="5" customFormat="1" ht="15.75" x14ac:dyDescent="0.25">
      <c r="A5" s="92" t="s">
        <v>388</v>
      </c>
      <c r="B5" s="93" t="s">
        <v>389</v>
      </c>
      <c r="C5" s="93" t="s">
        <v>2</v>
      </c>
      <c r="D5" s="93" t="s">
        <v>0</v>
      </c>
      <c r="E5" s="93" t="s">
        <v>390</v>
      </c>
      <c r="F5" s="93" t="s">
        <v>391</v>
      </c>
      <c r="G5" s="313" t="s">
        <v>392</v>
      </c>
      <c r="H5" s="320" t="s">
        <v>393</v>
      </c>
    </row>
    <row r="6" spans="1:8" s="85" customFormat="1" ht="4.5" customHeight="1" x14ac:dyDescent="0.2">
      <c r="G6" s="314"/>
      <c r="H6" s="314"/>
    </row>
    <row r="7" spans="1:8" x14ac:dyDescent="0.25">
      <c r="A7" s="311">
        <v>1</v>
      </c>
      <c r="B7" s="311" t="s">
        <v>1419</v>
      </c>
      <c r="C7" s="311" t="s">
        <v>346</v>
      </c>
      <c r="D7" s="311" t="s">
        <v>347</v>
      </c>
      <c r="E7" s="311" t="s">
        <v>1480</v>
      </c>
      <c r="F7" s="311">
        <v>4234</v>
      </c>
      <c r="G7" s="315">
        <v>28817.332999999999</v>
      </c>
      <c r="H7" s="321">
        <v>43671</v>
      </c>
    </row>
    <row r="8" spans="1:8" x14ac:dyDescent="0.25">
      <c r="A8" s="311">
        <v>3</v>
      </c>
      <c r="B8" s="311" t="s">
        <v>1420</v>
      </c>
      <c r="C8" s="311" t="s">
        <v>348</v>
      </c>
      <c r="D8" s="311" t="s">
        <v>349</v>
      </c>
      <c r="E8" s="311" t="s">
        <v>1481</v>
      </c>
      <c r="F8" s="311">
        <v>6966</v>
      </c>
      <c r="G8" s="315">
        <v>108887.01300000001</v>
      </c>
      <c r="H8" s="321">
        <v>144246.424</v>
      </c>
    </row>
    <row r="9" spans="1:8" x14ac:dyDescent="0.25">
      <c r="A9" s="311">
        <v>4</v>
      </c>
      <c r="B9" s="311" t="s">
        <v>1311</v>
      </c>
      <c r="C9" s="311" t="s">
        <v>350</v>
      </c>
      <c r="D9" s="311" t="s">
        <v>1447</v>
      </c>
      <c r="E9" s="311" t="s">
        <v>1470</v>
      </c>
      <c r="F9" s="311">
        <v>8088</v>
      </c>
      <c r="G9">
        <v>11896.273999999999</v>
      </c>
      <c r="H9" s="376">
        <v>43993.273999999998</v>
      </c>
    </row>
    <row r="10" spans="1:8" x14ac:dyDescent="0.25">
      <c r="A10" s="311">
        <v>6</v>
      </c>
      <c r="B10" s="311" t="s">
        <v>1312</v>
      </c>
      <c r="C10" s="311" t="s">
        <v>351</v>
      </c>
      <c r="D10" s="311" t="s">
        <v>1442</v>
      </c>
      <c r="E10" s="311" t="s">
        <v>1468</v>
      </c>
      <c r="F10" s="311">
        <v>186</v>
      </c>
      <c r="G10" s="315">
        <v>158</v>
      </c>
      <c r="H10" s="321">
        <v>205</v>
      </c>
    </row>
    <row r="11" spans="1:8" x14ac:dyDescent="0.25">
      <c r="A11" s="311">
        <v>7</v>
      </c>
      <c r="B11" s="311" t="s">
        <v>1313</v>
      </c>
      <c r="C11" s="311" t="s">
        <v>352</v>
      </c>
      <c r="D11" s="311" t="s">
        <v>1442</v>
      </c>
      <c r="E11" s="311" t="s">
        <v>1471</v>
      </c>
      <c r="F11" s="311">
        <v>9985</v>
      </c>
      <c r="G11" s="315">
        <v>989</v>
      </c>
      <c r="H11" s="321">
        <v>989</v>
      </c>
    </row>
    <row r="12" spans="1:8" x14ac:dyDescent="0.25">
      <c r="A12" s="311">
        <v>8</v>
      </c>
      <c r="B12" s="311" t="s">
        <v>1314</v>
      </c>
      <c r="C12" s="311" t="s">
        <v>352</v>
      </c>
      <c r="D12" s="311" t="s">
        <v>1442</v>
      </c>
      <c r="E12" s="311" t="s">
        <v>1471</v>
      </c>
      <c r="F12" s="311">
        <v>649</v>
      </c>
      <c r="G12" s="315">
        <v>204</v>
      </c>
      <c r="H12" s="321">
        <v>204</v>
      </c>
    </row>
    <row r="13" spans="1:8" x14ac:dyDescent="0.25">
      <c r="A13" s="311">
        <v>10</v>
      </c>
      <c r="B13" s="311" t="s">
        <v>1315</v>
      </c>
      <c r="C13" s="311" t="s">
        <v>352</v>
      </c>
      <c r="D13" s="311" t="s">
        <v>1442</v>
      </c>
      <c r="E13" s="311" t="s">
        <v>1471</v>
      </c>
      <c r="F13" s="311">
        <v>3449</v>
      </c>
      <c r="G13" s="315">
        <v>694</v>
      </c>
      <c r="H13" s="321">
        <v>787</v>
      </c>
    </row>
    <row r="14" spans="1:8" x14ac:dyDescent="0.25">
      <c r="A14" s="311">
        <v>18</v>
      </c>
      <c r="B14" s="311" t="s">
        <v>1316</v>
      </c>
      <c r="C14" s="311" t="s">
        <v>353</v>
      </c>
      <c r="D14" s="311" t="s">
        <v>1442</v>
      </c>
      <c r="E14" s="311" t="s">
        <v>1471</v>
      </c>
      <c r="F14" s="311">
        <v>50</v>
      </c>
      <c r="G14" s="315">
        <v>2510</v>
      </c>
      <c r="H14" s="321">
        <v>2761</v>
      </c>
    </row>
    <row r="15" spans="1:8" x14ac:dyDescent="0.25">
      <c r="A15" s="311">
        <v>19</v>
      </c>
      <c r="B15" s="311" t="s">
        <v>1317</v>
      </c>
      <c r="C15" s="311" t="s">
        <v>353</v>
      </c>
      <c r="D15" s="311" t="s">
        <v>1442</v>
      </c>
      <c r="E15" s="311" t="s">
        <v>1471</v>
      </c>
      <c r="F15" s="311">
        <v>5491</v>
      </c>
      <c r="G15" s="315">
        <v>1057</v>
      </c>
      <c r="H15" s="321">
        <v>1194</v>
      </c>
    </row>
    <row r="16" spans="1:8" x14ac:dyDescent="0.25">
      <c r="A16" s="311">
        <v>20</v>
      </c>
      <c r="B16" s="311" t="s">
        <v>1318</v>
      </c>
      <c r="C16" s="311" t="s">
        <v>352</v>
      </c>
      <c r="D16" s="311" t="s">
        <v>1442</v>
      </c>
      <c r="E16" s="311" t="s">
        <v>1471</v>
      </c>
      <c r="F16" s="311">
        <v>2051</v>
      </c>
      <c r="G16" s="315">
        <v>717</v>
      </c>
      <c r="H16" s="321">
        <v>768</v>
      </c>
    </row>
    <row r="17" spans="1:8" x14ac:dyDescent="0.25">
      <c r="A17" s="311">
        <v>21</v>
      </c>
      <c r="B17" s="311" t="s">
        <v>1319</v>
      </c>
      <c r="C17" s="311" t="s">
        <v>352</v>
      </c>
      <c r="D17" s="311" t="s">
        <v>1442</v>
      </c>
      <c r="E17" s="311" t="s">
        <v>1471</v>
      </c>
      <c r="F17" s="311">
        <v>1324</v>
      </c>
      <c r="G17" s="315">
        <v>460</v>
      </c>
      <c r="H17" s="321">
        <v>493</v>
      </c>
    </row>
    <row r="18" spans="1:8" x14ac:dyDescent="0.25">
      <c r="A18" s="311">
        <v>22</v>
      </c>
      <c r="B18" s="311" t="s">
        <v>1320</v>
      </c>
      <c r="C18" s="311" t="s">
        <v>352</v>
      </c>
      <c r="D18" s="311" t="s">
        <v>1442</v>
      </c>
      <c r="E18" s="311" t="s">
        <v>1471</v>
      </c>
      <c r="F18" s="311">
        <v>340</v>
      </c>
      <c r="G18" s="315">
        <v>4560</v>
      </c>
      <c r="H18" s="321">
        <v>5013</v>
      </c>
    </row>
    <row r="19" spans="1:8" x14ac:dyDescent="0.25">
      <c r="A19" s="311">
        <v>23</v>
      </c>
      <c r="B19" s="311" t="s">
        <v>1321</v>
      </c>
      <c r="C19" s="311" t="s">
        <v>352</v>
      </c>
      <c r="D19" s="311" t="s">
        <v>1442</v>
      </c>
      <c r="E19" s="311" t="s">
        <v>1471</v>
      </c>
      <c r="F19" s="311">
        <v>1272</v>
      </c>
      <c r="G19" s="315">
        <v>13250</v>
      </c>
      <c r="H19" s="321">
        <v>15243</v>
      </c>
    </row>
    <row r="20" spans="1:8" x14ac:dyDescent="0.25">
      <c r="A20" s="311">
        <v>24</v>
      </c>
      <c r="B20" s="311" t="s">
        <v>1322</v>
      </c>
      <c r="C20" s="311" t="s">
        <v>352</v>
      </c>
      <c r="D20" s="311" t="s">
        <v>1442</v>
      </c>
      <c r="E20" s="311" t="s">
        <v>1471</v>
      </c>
      <c r="F20" s="311">
        <v>4371</v>
      </c>
      <c r="G20" s="315">
        <v>874</v>
      </c>
      <c r="H20" s="321">
        <v>1130</v>
      </c>
    </row>
    <row r="21" spans="1:8" x14ac:dyDescent="0.25">
      <c r="A21" s="311">
        <v>25</v>
      </c>
      <c r="B21" s="311" t="s">
        <v>1323</v>
      </c>
      <c r="C21" s="311" t="s">
        <v>352</v>
      </c>
      <c r="D21" s="311" t="s">
        <v>1442</v>
      </c>
      <c r="E21" s="311" t="s">
        <v>1471</v>
      </c>
      <c r="F21" s="311">
        <v>2296</v>
      </c>
      <c r="G21" s="315">
        <v>804</v>
      </c>
      <c r="H21" s="321">
        <v>862</v>
      </c>
    </row>
    <row r="22" spans="1:8" x14ac:dyDescent="0.25">
      <c r="A22" s="311">
        <v>26</v>
      </c>
      <c r="B22" s="311" t="s">
        <v>1324</v>
      </c>
      <c r="C22" s="311" t="s">
        <v>352</v>
      </c>
      <c r="D22" s="311" t="s">
        <v>1442</v>
      </c>
      <c r="E22" s="311" t="s">
        <v>1471</v>
      </c>
      <c r="F22" s="311">
        <v>6122</v>
      </c>
      <c r="G22" s="315">
        <v>4369</v>
      </c>
      <c r="H22" s="321">
        <v>4369</v>
      </c>
    </row>
    <row r="23" spans="1:8" x14ac:dyDescent="0.25">
      <c r="A23" s="311">
        <v>28</v>
      </c>
      <c r="B23" s="311" t="s">
        <v>1325</v>
      </c>
      <c r="C23" s="311" t="s">
        <v>352</v>
      </c>
      <c r="D23" s="311" t="s">
        <v>1442</v>
      </c>
      <c r="E23" s="311" t="s">
        <v>1471</v>
      </c>
      <c r="F23" s="311">
        <v>2750</v>
      </c>
      <c r="G23" s="315">
        <v>915</v>
      </c>
      <c r="H23" s="321">
        <v>984</v>
      </c>
    </row>
    <row r="24" spans="1:8" x14ac:dyDescent="0.25">
      <c r="A24" s="311">
        <v>29</v>
      </c>
      <c r="B24" s="311" t="s">
        <v>1326</v>
      </c>
      <c r="C24" s="311" t="s">
        <v>352</v>
      </c>
      <c r="D24" s="311" t="s">
        <v>1442</v>
      </c>
      <c r="E24" s="311" t="s">
        <v>1471</v>
      </c>
      <c r="F24" s="311">
        <v>1500</v>
      </c>
      <c r="G24" s="315">
        <v>542</v>
      </c>
      <c r="H24" s="321">
        <v>580</v>
      </c>
    </row>
    <row r="25" spans="1:8" x14ac:dyDescent="0.25">
      <c r="A25" s="311">
        <v>30</v>
      </c>
      <c r="B25" s="311" t="s">
        <v>1327</v>
      </c>
      <c r="C25" s="311" t="s">
        <v>352</v>
      </c>
      <c r="D25" s="311" t="s">
        <v>1442</v>
      </c>
      <c r="E25" s="311" t="s">
        <v>1471</v>
      </c>
      <c r="F25" s="311">
        <v>885</v>
      </c>
      <c r="G25" s="315">
        <v>313</v>
      </c>
      <c r="H25" s="321">
        <v>313</v>
      </c>
    </row>
    <row r="26" spans="1:8" x14ac:dyDescent="0.25">
      <c r="A26" s="311">
        <v>31</v>
      </c>
      <c r="B26" s="311" t="s">
        <v>1328</v>
      </c>
      <c r="C26" s="311" t="s">
        <v>352</v>
      </c>
      <c r="D26" s="311" t="s">
        <v>1442</v>
      </c>
      <c r="E26" s="311" t="s">
        <v>1471</v>
      </c>
      <c r="F26" s="311">
        <v>15</v>
      </c>
      <c r="G26" s="315">
        <v>16</v>
      </c>
      <c r="H26" s="321">
        <v>203</v>
      </c>
    </row>
    <row r="27" spans="1:8" x14ac:dyDescent="0.25">
      <c r="A27" s="311">
        <v>34</v>
      </c>
      <c r="B27" s="311" t="s">
        <v>1329</v>
      </c>
      <c r="C27" s="311" t="s">
        <v>354</v>
      </c>
      <c r="D27" s="311" t="s">
        <v>1442</v>
      </c>
      <c r="E27" s="311" t="s">
        <v>1472</v>
      </c>
      <c r="F27" s="311">
        <v>1750</v>
      </c>
      <c r="G27" s="315">
        <v>603</v>
      </c>
      <c r="H27" s="321">
        <v>647</v>
      </c>
    </row>
    <row r="28" spans="1:8" x14ac:dyDescent="0.25">
      <c r="A28" s="311">
        <v>35</v>
      </c>
      <c r="B28" s="311" t="s">
        <v>1330</v>
      </c>
      <c r="C28" s="311" t="s">
        <v>353</v>
      </c>
      <c r="D28" s="311" t="s">
        <v>1442</v>
      </c>
      <c r="E28" s="311" t="s">
        <v>1472</v>
      </c>
      <c r="F28" s="311">
        <v>3487</v>
      </c>
      <c r="G28" s="315">
        <v>4696</v>
      </c>
      <c r="H28" s="321">
        <v>5534</v>
      </c>
    </row>
    <row r="29" spans="1:8" x14ac:dyDescent="0.25">
      <c r="A29" s="311">
        <v>36</v>
      </c>
      <c r="B29" s="311" t="s">
        <v>1331</v>
      </c>
      <c r="C29" s="311" t="s">
        <v>353</v>
      </c>
      <c r="D29" s="311" t="s">
        <v>1442</v>
      </c>
      <c r="E29" s="311" t="s">
        <v>1472</v>
      </c>
      <c r="F29" s="311">
        <v>879</v>
      </c>
      <c r="G29" s="315">
        <v>5224</v>
      </c>
      <c r="H29" s="321">
        <v>5996</v>
      </c>
    </row>
    <row r="30" spans="1:8" x14ac:dyDescent="0.25">
      <c r="A30" s="311">
        <v>37</v>
      </c>
      <c r="B30" s="311" t="s">
        <v>1332</v>
      </c>
      <c r="C30" s="311" t="s">
        <v>352</v>
      </c>
      <c r="D30" s="311" t="s">
        <v>1442</v>
      </c>
      <c r="E30" s="311" t="s">
        <v>1471</v>
      </c>
      <c r="F30" s="311">
        <v>5821</v>
      </c>
      <c r="G30" s="315">
        <v>7782</v>
      </c>
      <c r="H30" s="321">
        <v>9178</v>
      </c>
    </row>
    <row r="31" spans="1:8" x14ac:dyDescent="0.25">
      <c r="A31" s="311">
        <v>38</v>
      </c>
      <c r="B31" s="311" t="s">
        <v>1333</v>
      </c>
      <c r="C31" s="311" t="s">
        <v>355</v>
      </c>
      <c r="D31" s="311" t="s">
        <v>1442</v>
      </c>
      <c r="E31" s="311" t="s">
        <v>1473</v>
      </c>
      <c r="F31" s="311">
        <v>400</v>
      </c>
      <c r="G31" s="315">
        <v>40</v>
      </c>
      <c r="H31" s="321">
        <v>40</v>
      </c>
    </row>
    <row r="32" spans="1:8" x14ac:dyDescent="0.25">
      <c r="A32" s="311">
        <v>43</v>
      </c>
      <c r="B32" s="311" t="s">
        <v>1334</v>
      </c>
      <c r="C32" s="311" t="s">
        <v>356</v>
      </c>
      <c r="D32" s="311" t="s">
        <v>1442</v>
      </c>
      <c r="E32" s="311" t="s">
        <v>1474</v>
      </c>
      <c r="F32" s="311">
        <v>3191</v>
      </c>
      <c r="G32" s="315">
        <v>1062</v>
      </c>
      <c r="H32" s="321">
        <v>1142</v>
      </c>
    </row>
    <row r="33" spans="1:8" x14ac:dyDescent="0.25">
      <c r="A33" s="311">
        <v>48</v>
      </c>
      <c r="B33" s="311" t="s">
        <v>1335</v>
      </c>
      <c r="C33" s="311" t="s">
        <v>354</v>
      </c>
      <c r="D33" s="311" t="s">
        <v>1442</v>
      </c>
      <c r="E33" s="311" t="s">
        <v>1471</v>
      </c>
      <c r="F33" s="311">
        <v>3179</v>
      </c>
      <c r="G33" s="315">
        <v>810</v>
      </c>
      <c r="H33" s="321">
        <v>890</v>
      </c>
    </row>
    <row r="34" spans="1:8" x14ac:dyDescent="0.25">
      <c r="A34" s="311">
        <v>49</v>
      </c>
      <c r="B34" s="311" t="s">
        <v>1336</v>
      </c>
      <c r="C34" s="311" t="s">
        <v>354</v>
      </c>
      <c r="D34" s="311" t="s">
        <v>1442</v>
      </c>
      <c r="E34" s="311" t="s">
        <v>1472</v>
      </c>
      <c r="F34" s="311">
        <v>2754</v>
      </c>
      <c r="G34" s="315">
        <v>739</v>
      </c>
      <c r="H34" s="321">
        <v>808</v>
      </c>
    </row>
    <row r="35" spans="1:8" x14ac:dyDescent="0.25">
      <c r="A35" s="311">
        <v>51</v>
      </c>
      <c r="B35" s="311" t="s">
        <v>1421</v>
      </c>
      <c r="C35" s="311" t="s">
        <v>357</v>
      </c>
      <c r="D35" s="311" t="s">
        <v>1442</v>
      </c>
      <c r="E35" s="311" t="s">
        <v>1467</v>
      </c>
      <c r="F35" s="311">
        <v>2130</v>
      </c>
      <c r="G35" s="315">
        <v>413</v>
      </c>
      <c r="H35" s="321">
        <v>466</v>
      </c>
    </row>
    <row r="36" spans="1:8" x14ac:dyDescent="0.25">
      <c r="A36" s="311">
        <v>52</v>
      </c>
      <c r="B36" s="311" t="s">
        <v>1422</v>
      </c>
      <c r="C36" s="311" t="s">
        <v>358</v>
      </c>
      <c r="D36" s="311" t="s">
        <v>1442</v>
      </c>
      <c r="E36" s="311" t="s">
        <v>1467</v>
      </c>
      <c r="F36" s="311">
        <v>1940</v>
      </c>
      <c r="G36" s="315">
        <v>374</v>
      </c>
      <c r="H36" s="321">
        <v>423</v>
      </c>
    </row>
    <row r="37" spans="1:8" x14ac:dyDescent="0.25">
      <c r="A37" s="311">
        <v>54</v>
      </c>
      <c r="B37" s="311" t="s">
        <v>1423</v>
      </c>
      <c r="C37" s="311" t="s">
        <v>358</v>
      </c>
      <c r="D37" s="311" t="s">
        <v>1442</v>
      </c>
      <c r="E37" s="311" t="s">
        <v>1467</v>
      </c>
      <c r="F37" s="311">
        <v>1060</v>
      </c>
      <c r="G37" s="315">
        <v>184</v>
      </c>
      <c r="H37" s="321">
        <v>211</v>
      </c>
    </row>
    <row r="38" spans="1:8" x14ac:dyDescent="0.25">
      <c r="A38" s="311">
        <v>55</v>
      </c>
      <c r="B38" s="311" t="s">
        <v>1424</v>
      </c>
      <c r="C38" s="311" t="s">
        <v>358</v>
      </c>
      <c r="D38" s="311" t="s">
        <v>1442</v>
      </c>
      <c r="E38" s="311" t="s">
        <v>1467</v>
      </c>
      <c r="F38" s="311">
        <v>1390</v>
      </c>
      <c r="G38" s="315">
        <v>307</v>
      </c>
      <c r="H38" s="321">
        <v>342</v>
      </c>
    </row>
    <row r="39" spans="1:8" x14ac:dyDescent="0.25">
      <c r="A39" s="311">
        <v>56</v>
      </c>
      <c r="B39" s="311" t="s">
        <v>1197</v>
      </c>
      <c r="C39" s="311" t="s">
        <v>359</v>
      </c>
      <c r="D39" s="311" t="s">
        <v>1442</v>
      </c>
      <c r="E39" s="311" t="s">
        <v>1467</v>
      </c>
      <c r="F39" s="311">
        <v>5901</v>
      </c>
      <c r="G39" s="315">
        <v>590</v>
      </c>
      <c r="H39" s="321">
        <v>738</v>
      </c>
    </row>
    <row r="40" spans="1:8" x14ac:dyDescent="0.25">
      <c r="A40" s="311">
        <v>58</v>
      </c>
      <c r="B40" s="311" t="s">
        <v>1198</v>
      </c>
      <c r="C40" s="311" t="s">
        <v>359</v>
      </c>
      <c r="D40" s="311" t="s">
        <v>1442</v>
      </c>
      <c r="E40" s="311" t="s">
        <v>1467</v>
      </c>
      <c r="F40" s="311">
        <v>2840</v>
      </c>
      <c r="G40" s="315">
        <v>284</v>
      </c>
      <c r="H40" s="321">
        <v>355</v>
      </c>
    </row>
    <row r="41" spans="1:8" x14ac:dyDescent="0.25">
      <c r="A41" s="311">
        <v>59</v>
      </c>
      <c r="B41" s="311" t="s">
        <v>1425</v>
      </c>
      <c r="C41" s="311" t="s">
        <v>357</v>
      </c>
      <c r="D41" s="311" t="s">
        <v>1442</v>
      </c>
      <c r="E41" s="311" t="s">
        <v>1467</v>
      </c>
      <c r="F41" s="311">
        <v>2620</v>
      </c>
      <c r="G41" s="315">
        <v>502</v>
      </c>
      <c r="H41" s="321">
        <v>568</v>
      </c>
    </row>
    <row r="42" spans="1:8" x14ac:dyDescent="0.25">
      <c r="A42" s="311">
        <v>60</v>
      </c>
      <c r="B42" s="311" t="s">
        <v>1426</v>
      </c>
      <c r="C42" s="311" t="s">
        <v>357</v>
      </c>
      <c r="D42" s="311" t="s">
        <v>1442</v>
      </c>
      <c r="E42" s="311" t="s">
        <v>1467</v>
      </c>
      <c r="F42" s="311">
        <v>2500</v>
      </c>
      <c r="G42" s="315">
        <v>490</v>
      </c>
      <c r="H42" s="321">
        <v>553</v>
      </c>
    </row>
    <row r="43" spans="1:8" x14ac:dyDescent="0.25">
      <c r="A43" s="311">
        <v>61</v>
      </c>
      <c r="B43" s="311" t="s">
        <v>1427</v>
      </c>
      <c r="C43" s="311" t="s">
        <v>358</v>
      </c>
      <c r="D43" s="311" t="s">
        <v>1442</v>
      </c>
      <c r="E43" s="311" t="s">
        <v>1467</v>
      </c>
      <c r="F43" s="311">
        <v>2180</v>
      </c>
      <c r="G43" s="315">
        <v>438</v>
      </c>
      <c r="H43" s="321">
        <v>493</v>
      </c>
    </row>
    <row r="44" spans="1:8" x14ac:dyDescent="0.25">
      <c r="A44" s="311">
        <v>62</v>
      </c>
      <c r="B44" s="311" t="s">
        <v>1428</v>
      </c>
      <c r="C44" s="311" t="s">
        <v>357</v>
      </c>
      <c r="D44" s="311" t="s">
        <v>1442</v>
      </c>
      <c r="E44" s="311" t="s">
        <v>1467</v>
      </c>
      <c r="F44" s="311">
        <v>1725</v>
      </c>
      <c r="G44" s="315">
        <v>341</v>
      </c>
      <c r="H44" s="321">
        <v>384</v>
      </c>
    </row>
    <row r="45" spans="1:8" x14ac:dyDescent="0.25">
      <c r="A45" s="311">
        <v>63</v>
      </c>
      <c r="B45" s="311" t="s">
        <v>1199</v>
      </c>
      <c r="C45" s="311" t="s">
        <v>359</v>
      </c>
      <c r="D45" s="311" t="s">
        <v>1442</v>
      </c>
      <c r="E45" s="311" t="s">
        <v>1467</v>
      </c>
      <c r="F45" s="311">
        <v>4100</v>
      </c>
      <c r="G45" s="315">
        <v>410</v>
      </c>
      <c r="H45" s="321">
        <v>513</v>
      </c>
    </row>
    <row r="46" spans="1:8" x14ac:dyDescent="0.25">
      <c r="A46" s="311">
        <v>64</v>
      </c>
      <c r="B46" s="311" t="s">
        <v>1429</v>
      </c>
      <c r="C46" s="311" t="s">
        <v>357</v>
      </c>
      <c r="D46" s="311" t="s">
        <v>1442</v>
      </c>
      <c r="E46" s="311" t="s">
        <v>1467</v>
      </c>
      <c r="F46" s="311">
        <v>2080</v>
      </c>
      <c r="G46" s="315">
        <v>428</v>
      </c>
      <c r="H46" s="321">
        <v>480</v>
      </c>
    </row>
    <row r="47" spans="1:8" x14ac:dyDescent="0.25">
      <c r="A47" s="311">
        <v>65</v>
      </c>
      <c r="B47" s="311" t="s">
        <v>1430</v>
      </c>
      <c r="C47" s="311" t="s">
        <v>358</v>
      </c>
      <c r="D47" s="311" t="s">
        <v>1442</v>
      </c>
      <c r="E47" s="311" t="s">
        <v>1467</v>
      </c>
      <c r="F47" s="311">
        <v>1760</v>
      </c>
      <c r="G47" s="315">
        <v>258</v>
      </c>
      <c r="H47" s="321">
        <v>302</v>
      </c>
    </row>
    <row r="48" spans="1:8" x14ac:dyDescent="0.25">
      <c r="A48" s="311">
        <v>72</v>
      </c>
      <c r="B48" s="311" t="s">
        <v>1200</v>
      </c>
      <c r="C48" s="311" t="s">
        <v>359</v>
      </c>
      <c r="D48" s="311" t="s">
        <v>1442</v>
      </c>
      <c r="E48" s="311" t="s">
        <v>1467</v>
      </c>
      <c r="F48" s="311">
        <v>600</v>
      </c>
      <c r="G48" s="315">
        <v>60</v>
      </c>
      <c r="H48" s="321">
        <v>75</v>
      </c>
    </row>
    <row r="49" spans="1:8" x14ac:dyDescent="0.25">
      <c r="A49" s="311">
        <v>73</v>
      </c>
      <c r="B49" s="311" t="s">
        <v>1201</v>
      </c>
      <c r="C49" s="311" t="s">
        <v>359</v>
      </c>
      <c r="D49" s="311" t="s">
        <v>1442</v>
      </c>
      <c r="E49" s="311" t="s">
        <v>1467</v>
      </c>
      <c r="F49" s="311">
        <v>1140</v>
      </c>
      <c r="G49" s="315">
        <v>114</v>
      </c>
      <c r="H49" s="321">
        <v>143</v>
      </c>
    </row>
    <row r="50" spans="1:8" x14ac:dyDescent="0.25">
      <c r="A50" s="311">
        <v>74</v>
      </c>
      <c r="B50" s="311" t="s">
        <v>1202</v>
      </c>
      <c r="C50" s="311" t="s">
        <v>359</v>
      </c>
      <c r="D50" s="311" t="s">
        <v>1442</v>
      </c>
      <c r="E50" s="311" t="s">
        <v>1467</v>
      </c>
      <c r="F50" s="311">
        <v>1000</v>
      </c>
      <c r="G50" s="315">
        <v>100</v>
      </c>
      <c r="H50" s="321">
        <v>125</v>
      </c>
    </row>
    <row r="51" spans="1:8" x14ac:dyDescent="0.25">
      <c r="A51" s="311">
        <v>76</v>
      </c>
      <c r="B51" s="311" t="s">
        <v>1203</v>
      </c>
      <c r="C51" s="311" t="s">
        <v>359</v>
      </c>
      <c r="D51" s="311" t="s">
        <v>1442</v>
      </c>
      <c r="E51" s="311" t="s">
        <v>1467</v>
      </c>
      <c r="F51" s="311">
        <v>1260</v>
      </c>
      <c r="G51" s="315">
        <v>126</v>
      </c>
      <c r="H51" s="321">
        <v>158</v>
      </c>
    </row>
    <row r="52" spans="1:8" x14ac:dyDescent="0.25">
      <c r="A52" s="311">
        <v>77</v>
      </c>
      <c r="B52" s="311" t="s">
        <v>1204</v>
      </c>
      <c r="C52" s="311" t="s">
        <v>359</v>
      </c>
      <c r="D52" s="311" t="s">
        <v>1442</v>
      </c>
      <c r="E52" s="311" t="s">
        <v>1467</v>
      </c>
      <c r="F52" s="311">
        <v>1100</v>
      </c>
      <c r="G52" s="315">
        <v>110</v>
      </c>
      <c r="H52" s="321">
        <v>138</v>
      </c>
    </row>
    <row r="53" spans="1:8" x14ac:dyDescent="0.25">
      <c r="A53" s="311">
        <v>78</v>
      </c>
      <c r="B53" s="311" t="s">
        <v>1205</v>
      </c>
      <c r="C53" s="311" t="s">
        <v>359</v>
      </c>
      <c r="D53" s="311" t="s">
        <v>1442</v>
      </c>
      <c r="E53" s="311" t="s">
        <v>1467</v>
      </c>
      <c r="F53" s="311">
        <v>1430</v>
      </c>
      <c r="G53" s="315">
        <v>143</v>
      </c>
      <c r="H53" s="321">
        <v>179</v>
      </c>
    </row>
    <row r="54" spans="1:8" x14ac:dyDescent="0.25">
      <c r="A54" s="311">
        <v>80</v>
      </c>
      <c r="B54" s="311" t="s">
        <v>1206</v>
      </c>
      <c r="C54" s="311" t="s">
        <v>359</v>
      </c>
      <c r="D54" s="311" t="s">
        <v>1442</v>
      </c>
      <c r="E54" s="311" t="s">
        <v>1467</v>
      </c>
      <c r="F54" s="311">
        <v>1900</v>
      </c>
      <c r="G54" s="315">
        <v>190</v>
      </c>
      <c r="H54" s="321">
        <v>238</v>
      </c>
    </row>
    <row r="55" spans="1:8" x14ac:dyDescent="0.25">
      <c r="A55" s="311">
        <v>81</v>
      </c>
      <c r="B55" s="311" t="s">
        <v>1207</v>
      </c>
      <c r="C55" s="311" t="s">
        <v>359</v>
      </c>
      <c r="D55" s="311" t="s">
        <v>1442</v>
      </c>
      <c r="E55" s="311" t="s">
        <v>1467</v>
      </c>
      <c r="F55" s="311">
        <v>4125</v>
      </c>
      <c r="G55" s="315">
        <v>413</v>
      </c>
      <c r="H55" s="321">
        <v>516</v>
      </c>
    </row>
    <row r="56" spans="1:8" x14ac:dyDescent="0.25">
      <c r="A56" s="311">
        <v>82</v>
      </c>
      <c r="B56" s="311" t="s">
        <v>1208</v>
      </c>
      <c r="C56" s="311" t="s">
        <v>359</v>
      </c>
      <c r="D56" s="311" t="s">
        <v>1442</v>
      </c>
      <c r="E56" s="311" t="s">
        <v>1467</v>
      </c>
      <c r="F56" s="311">
        <v>6091</v>
      </c>
      <c r="G56" s="315">
        <v>609</v>
      </c>
      <c r="H56" s="321">
        <v>761</v>
      </c>
    </row>
    <row r="57" spans="1:8" x14ac:dyDescent="0.25">
      <c r="A57" s="311">
        <v>83</v>
      </c>
      <c r="B57" s="311" t="s">
        <v>1209</v>
      </c>
      <c r="C57" s="311" t="s">
        <v>359</v>
      </c>
      <c r="D57" s="311" t="s">
        <v>1442</v>
      </c>
      <c r="E57" s="311" t="s">
        <v>1467</v>
      </c>
      <c r="F57" s="311">
        <v>2410</v>
      </c>
      <c r="G57" s="315">
        <v>241</v>
      </c>
      <c r="H57" s="321">
        <v>301</v>
      </c>
    </row>
    <row r="58" spans="1:8" x14ac:dyDescent="0.25">
      <c r="A58" s="311">
        <v>86</v>
      </c>
      <c r="B58" s="311" t="s">
        <v>1210</v>
      </c>
      <c r="C58" s="311" t="s">
        <v>359</v>
      </c>
      <c r="D58" s="311" t="s">
        <v>1442</v>
      </c>
      <c r="E58" s="311" t="s">
        <v>1467</v>
      </c>
      <c r="F58" s="311">
        <v>5738</v>
      </c>
      <c r="G58" s="315">
        <v>574</v>
      </c>
      <c r="H58" s="321">
        <v>718</v>
      </c>
    </row>
    <row r="59" spans="1:8" x14ac:dyDescent="0.25">
      <c r="A59" s="311">
        <v>87</v>
      </c>
      <c r="B59" s="311" t="s">
        <v>1211</v>
      </c>
      <c r="C59" s="311" t="s">
        <v>359</v>
      </c>
      <c r="D59" s="311" t="s">
        <v>1442</v>
      </c>
      <c r="E59" s="311" t="s">
        <v>1467</v>
      </c>
      <c r="F59" s="311">
        <v>5633</v>
      </c>
      <c r="G59" s="315">
        <v>563</v>
      </c>
      <c r="H59" s="321">
        <v>563</v>
      </c>
    </row>
    <row r="60" spans="1:8" x14ac:dyDescent="0.25">
      <c r="A60" s="311">
        <v>88</v>
      </c>
      <c r="B60" s="311" t="s">
        <v>1212</v>
      </c>
      <c r="C60" s="311" t="s">
        <v>359</v>
      </c>
      <c r="D60" s="311" t="s">
        <v>1442</v>
      </c>
      <c r="E60" s="311" t="s">
        <v>1467</v>
      </c>
      <c r="F60" s="311">
        <v>5889</v>
      </c>
      <c r="G60" s="315">
        <v>589</v>
      </c>
      <c r="H60" s="321">
        <v>736</v>
      </c>
    </row>
    <row r="61" spans="1:8" x14ac:dyDescent="0.25">
      <c r="A61" s="311">
        <v>89</v>
      </c>
      <c r="B61" s="311" t="s">
        <v>1213</v>
      </c>
      <c r="C61" s="311" t="s">
        <v>359</v>
      </c>
      <c r="D61" s="311" t="s">
        <v>1442</v>
      </c>
      <c r="E61" s="311" t="s">
        <v>1467</v>
      </c>
      <c r="F61" s="311">
        <v>2658</v>
      </c>
      <c r="G61" s="315">
        <v>266</v>
      </c>
      <c r="H61" s="321">
        <v>333</v>
      </c>
    </row>
    <row r="62" spans="1:8" x14ac:dyDescent="0.25">
      <c r="A62" s="311">
        <v>93</v>
      </c>
      <c r="B62" s="311" t="s">
        <v>1214</v>
      </c>
      <c r="C62" s="311" t="s">
        <v>360</v>
      </c>
      <c r="D62" s="311" t="s">
        <v>1442</v>
      </c>
      <c r="E62" s="311" t="s">
        <v>1467</v>
      </c>
      <c r="F62" s="311">
        <v>340</v>
      </c>
      <c r="G62" s="315">
        <v>17</v>
      </c>
      <c r="H62" s="321">
        <v>21</v>
      </c>
    </row>
    <row r="63" spans="1:8" x14ac:dyDescent="0.25">
      <c r="A63" s="311">
        <v>94</v>
      </c>
      <c r="B63" s="311" t="s">
        <v>1215</v>
      </c>
      <c r="C63" s="311" t="s">
        <v>360</v>
      </c>
      <c r="D63" s="311" t="s">
        <v>1442</v>
      </c>
      <c r="E63" s="311" t="s">
        <v>1467</v>
      </c>
      <c r="F63" s="311">
        <v>1130</v>
      </c>
      <c r="G63" s="315">
        <v>57</v>
      </c>
      <c r="H63" s="321">
        <v>71</v>
      </c>
    </row>
    <row r="64" spans="1:8" x14ac:dyDescent="0.25">
      <c r="A64" s="311">
        <v>95</v>
      </c>
      <c r="B64" s="311" t="s">
        <v>1216</v>
      </c>
      <c r="C64" s="311" t="s">
        <v>360</v>
      </c>
      <c r="D64" s="311" t="s">
        <v>1442</v>
      </c>
      <c r="E64" s="311" t="s">
        <v>1467</v>
      </c>
      <c r="F64" s="311">
        <v>1360</v>
      </c>
      <c r="G64" s="315">
        <v>68</v>
      </c>
      <c r="H64" s="321">
        <v>85</v>
      </c>
    </row>
    <row r="65" spans="1:8" x14ac:dyDescent="0.25">
      <c r="A65" s="311">
        <v>96</v>
      </c>
      <c r="B65" s="311" t="s">
        <v>1217</v>
      </c>
      <c r="C65" s="311" t="s">
        <v>360</v>
      </c>
      <c r="D65" s="311" t="s">
        <v>1442</v>
      </c>
      <c r="E65" s="311" t="s">
        <v>1467</v>
      </c>
      <c r="F65" s="311">
        <v>2530</v>
      </c>
      <c r="G65" s="315">
        <v>127</v>
      </c>
      <c r="H65" s="321">
        <v>159</v>
      </c>
    </row>
    <row r="66" spans="1:8" x14ac:dyDescent="0.25">
      <c r="A66" s="311">
        <v>97</v>
      </c>
      <c r="B66" s="311" t="s">
        <v>1218</v>
      </c>
      <c r="C66" s="311" t="s">
        <v>360</v>
      </c>
      <c r="D66" s="311" t="s">
        <v>1442</v>
      </c>
      <c r="E66" s="311" t="s">
        <v>1467</v>
      </c>
      <c r="F66" s="311">
        <v>2050</v>
      </c>
      <c r="G66" s="315">
        <v>103</v>
      </c>
      <c r="H66" s="321">
        <v>129</v>
      </c>
    </row>
    <row r="67" spans="1:8" x14ac:dyDescent="0.25">
      <c r="A67" s="311">
        <v>98</v>
      </c>
      <c r="B67" s="311" t="s">
        <v>1219</v>
      </c>
      <c r="C67" s="311" t="s">
        <v>360</v>
      </c>
      <c r="D67" s="311" t="s">
        <v>1442</v>
      </c>
      <c r="E67" s="311" t="s">
        <v>1467</v>
      </c>
      <c r="F67" s="311">
        <v>2225</v>
      </c>
      <c r="G67" s="315">
        <v>111</v>
      </c>
      <c r="H67" s="321">
        <v>139</v>
      </c>
    </row>
    <row r="68" spans="1:8" x14ac:dyDescent="0.25">
      <c r="A68" s="311">
        <v>99</v>
      </c>
      <c r="B68" s="311" t="s">
        <v>1220</v>
      </c>
      <c r="C68" s="311" t="s">
        <v>360</v>
      </c>
      <c r="D68" s="311" t="s">
        <v>1442</v>
      </c>
      <c r="E68" s="311" t="s">
        <v>1467</v>
      </c>
      <c r="F68" s="311">
        <v>1965</v>
      </c>
      <c r="G68" s="315">
        <v>98</v>
      </c>
      <c r="H68" s="321">
        <v>123</v>
      </c>
    </row>
    <row r="69" spans="1:8" x14ac:dyDescent="0.25">
      <c r="A69" s="311">
        <v>100</v>
      </c>
      <c r="B69" s="311" t="s">
        <v>1221</v>
      </c>
      <c r="C69" s="311" t="s">
        <v>360</v>
      </c>
      <c r="D69" s="311" t="s">
        <v>1442</v>
      </c>
      <c r="E69" s="311" t="s">
        <v>1467</v>
      </c>
      <c r="F69" s="311">
        <v>1720</v>
      </c>
      <c r="G69" s="315">
        <v>86</v>
      </c>
      <c r="H69" s="321">
        <v>108</v>
      </c>
    </row>
    <row r="70" spans="1:8" x14ac:dyDescent="0.25">
      <c r="A70" s="311">
        <v>101</v>
      </c>
      <c r="B70" s="311" t="s">
        <v>1222</v>
      </c>
      <c r="C70" s="311" t="s">
        <v>360</v>
      </c>
      <c r="D70" s="311" t="s">
        <v>1442</v>
      </c>
      <c r="E70" s="311" t="s">
        <v>1467</v>
      </c>
      <c r="F70" s="311">
        <v>1770</v>
      </c>
      <c r="G70" s="315">
        <v>89</v>
      </c>
      <c r="H70" s="321">
        <v>111</v>
      </c>
    </row>
    <row r="71" spans="1:8" x14ac:dyDescent="0.25">
      <c r="A71" s="311">
        <v>102</v>
      </c>
      <c r="B71" s="311" t="s">
        <v>1223</v>
      </c>
      <c r="C71" s="311" t="s">
        <v>360</v>
      </c>
      <c r="D71" s="311" t="s">
        <v>1442</v>
      </c>
      <c r="E71" s="311" t="s">
        <v>1467</v>
      </c>
      <c r="F71" s="311">
        <v>1430</v>
      </c>
      <c r="G71" s="315">
        <v>72</v>
      </c>
      <c r="H71" s="321">
        <v>90</v>
      </c>
    </row>
    <row r="72" spans="1:8" x14ac:dyDescent="0.25">
      <c r="A72" s="311">
        <v>103</v>
      </c>
      <c r="B72" s="311" t="s">
        <v>1224</v>
      </c>
      <c r="C72" s="311" t="s">
        <v>360</v>
      </c>
      <c r="D72" s="311" t="s">
        <v>1442</v>
      </c>
      <c r="E72" s="311" t="s">
        <v>1467</v>
      </c>
      <c r="F72" s="311">
        <v>1690</v>
      </c>
      <c r="G72" s="315">
        <v>85</v>
      </c>
      <c r="H72" s="321">
        <v>106</v>
      </c>
    </row>
    <row r="73" spans="1:8" x14ac:dyDescent="0.25">
      <c r="A73" s="311">
        <v>104</v>
      </c>
      <c r="B73" s="311" t="s">
        <v>1225</v>
      </c>
      <c r="C73" s="311" t="s">
        <v>360</v>
      </c>
      <c r="D73" s="311" t="s">
        <v>1442</v>
      </c>
      <c r="E73" s="311" t="s">
        <v>1467</v>
      </c>
      <c r="F73" s="311">
        <v>1552</v>
      </c>
      <c r="G73" s="315">
        <v>78</v>
      </c>
      <c r="H73" s="321">
        <v>98</v>
      </c>
    </row>
    <row r="74" spans="1:8" x14ac:dyDescent="0.25">
      <c r="A74" s="311">
        <v>105</v>
      </c>
      <c r="B74" s="311" t="s">
        <v>1226</v>
      </c>
      <c r="C74" s="311" t="s">
        <v>360</v>
      </c>
      <c r="D74" s="311" t="s">
        <v>1442</v>
      </c>
      <c r="E74" s="311" t="s">
        <v>1467</v>
      </c>
      <c r="F74" s="311">
        <v>1240</v>
      </c>
      <c r="G74" s="315">
        <v>62</v>
      </c>
      <c r="H74" s="321">
        <v>78</v>
      </c>
    </row>
    <row r="75" spans="1:8" x14ac:dyDescent="0.25">
      <c r="A75" s="311">
        <v>106</v>
      </c>
      <c r="B75" s="311" t="s">
        <v>1227</v>
      </c>
      <c r="C75" s="311" t="s">
        <v>360</v>
      </c>
      <c r="D75" s="311" t="s">
        <v>1442</v>
      </c>
      <c r="E75" s="311" t="s">
        <v>1467</v>
      </c>
      <c r="F75" s="311">
        <v>1530</v>
      </c>
      <c r="G75" s="315">
        <v>77</v>
      </c>
      <c r="H75" s="321">
        <v>96</v>
      </c>
    </row>
    <row r="76" spans="1:8" x14ac:dyDescent="0.25">
      <c r="A76" s="311">
        <v>107</v>
      </c>
      <c r="B76" s="311" t="s">
        <v>1228</v>
      </c>
      <c r="C76" s="311" t="s">
        <v>361</v>
      </c>
      <c r="D76" s="311" t="s">
        <v>1442</v>
      </c>
      <c r="E76" s="311" t="s">
        <v>1467</v>
      </c>
      <c r="F76" s="311">
        <v>1060</v>
      </c>
      <c r="G76" s="315">
        <v>53</v>
      </c>
      <c r="H76" s="321">
        <v>66</v>
      </c>
    </row>
    <row r="77" spans="1:8" x14ac:dyDescent="0.25">
      <c r="A77" s="311">
        <v>108</v>
      </c>
      <c r="B77" s="311" t="s">
        <v>1229</v>
      </c>
      <c r="C77" s="311" t="s">
        <v>361</v>
      </c>
      <c r="D77" s="311" t="s">
        <v>1442</v>
      </c>
      <c r="E77" s="311" t="s">
        <v>1467</v>
      </c>
      <c r="F77" s="311">
        <v>1422</v>
      </c>
      <c r="G77" s="315">
        <v>71</v>
      </c>
      <c r="H77" s="321">
        <v>89</v>
      </c>
    </row>
    <row r="78" spans="1:8" x14ac:dyDescent="0.25">
      <c r="A78" s="311">
        <v>109</v>
      </c>
      <c r="B78" s="311" t="s">
        <v>1230</v>
      </c>
      <c r="C78" s="311" t="s">
        <v>361</v>
      </c>
      <c r="D78" s="311" t="s">
        <v>1442</v>
      </c>
      <c r="E78" s="311" t="s">
        <v>1467</v>
      </c>
      <c r="F78" s="311">
        <v>2395</v>
      </c>
      <c r="G78" s="315">
        <v>120</v>
      </c>
      <c r="H78" s="321">
        <v>150</v>
      </c>
    </row>
    <row r="79" spans="1:8" x14ac:dyDescent="0.25">
      <c r="A79" s="311">
        <v>110</v>
      </c>
      <c r="B79" s="311" t="s">
        <v>1231</v>
      </c>
      <c r="C79" s="311" t="s">
        <v>361</v>
      </c>
      <c r="D79" s="311" t="s">
        <v>1442</v>
      </c>
      <c r="E79" s="311" t="s">
        <v>1467</v>
      </c>
      <c r="F79" s="311">
        <v>3458</v>
      </c>
      <c r="G79" s="315">
        <v>172</v>
      </c>
      <c r="H79" s="321">
        <v>216</v>
      </c>
    </row>
    <row r="80" spans="1:8" x14ac:dyDescent="0.25">
      <c r="A80" s="311">
        <v>111</v>
      </c>
      <c r="B80" s="311" t="s">
        <v>1232</v>
      </c>
      <c r="C80" s="311" t="s">
        <v>361</v>
      </c>
      <c r="D80" s="311" t="s">
        <v>1442</v>
      </c>
      <c r="E80" s="311" t="s">
        <v>1467</v>
      </c>
      <c r="F80" s="311">
        <v>1293</v>
      </c>
      <c r="G80" s="315">
        <v>65</v>
      </c>
      <c r="H80" s="321">
        <v>81</v>
      </c>
    </row>
    <row r="81" spans="1:8" x14ac:dyDescent="0.25">
      <c r="A81" s="311">
        <v>112</v>
      </c>
      <c r="B81" s="311" t="s">
        <v>1233</v>
      </c>
      <c r="C81" s="311" t="s">
        <v>361</v>
      </c>
      <c r="D81" s="311" t="s">
        <v>1442</v>
      </c>
      <c r="E81" s="311" t="s">
        <v>1467</v>
      </c>
      <c r="F81" s="311">
        <v>2618</v>
      </c>
      <c r="G81" s="315">
        <v>131</v>
      </c>
      <c r="H81" s="321">
        <v>164</v>
      </c>
    </row>
    <row r="82" spans="1:8" x14ac:dyDescent="0.25">
      <c r="A82" s="311">
        <v>113</v>
      </c>
      <c r="B82" s="311" t="s">
        <v>1234</v>
      </c>
      <c r="C82" s="311" t="s">
        <v>361</v>
      </c>
      <c r="D82" s="311" t="s">
        <v>1442</v>
      </c>
      <c r="E82" s="311" t="s">
        <v>1467</v>
      </c>
      <c r="F82" s="311">
        <v>3348</v>
      </c>
      <c r="G82" s="315">
        <v>167</v>
      </c>
      <c r="H82" s="321">
        <v>209</v>
      </c>
    </row>
    <row r="83" spans="1:8" x14ac:dyDescent="0.25">
      <c r="A83" s="311">
        <v>114</v>
      </c>
      <c r="B83" s="311" t="s">
        <v>1235</v>
      </c>
      <c r="C83" s="311" t="s">
        <v>361</v>
      </c>
      <c r="D83" s="311" t="s">
        <v>1442</v>
      </c>
      <c r="E83" s="311" t="s">
        <v>1467</v>
      </c>
      <c r="F83" s="311">
        <v>1314</v>
      </c>
      <c r="G83" s="315">
        <v>66</v>
      </c>
      <c r="H83" s="321">
        <v>83</v>
      </c>
    </row>
    <row r="84" spans="1:8" x14ac:dyDescent="0.25">
      <c r="A84" s="311">
        <v>115</v>
      </c>
      <c r="B84" s="311" t="s">
        <v>1236</v>
      </c>
      <c r="C84" s="311" t="s">
        <v>361</v>
      </c>
      <c r="D84" s="311" t="s">
        <v>1442</v>
      </c>
      <c r="E84" s="311" t="s">
        <v>1467</v>
      </c>
      <c r="F84" s="311">
        <v>1500</v>
      </c>
      <c r="G84" s="315">
        <v>75</v>
      </c>
      <c r="H84" s="321">
        <v>94</v>
      </c>
    </row>
    <row r="85" spans="1:8" x14ac:dyDescent="0.25">
      <c r="A85" s="311">
        <v>116</v>
      </c>
      <c r="B85" s="311" t="s">
        <v>1237</v>
      </c>
      <c r="C85" s="311" t="s">
        <v>361</v>
      </c>
      <c r="D85" s="311" t="s">
        <v>1442</v>
      </c>
      <c r="E85" s="311" t="s">
        <v>1467</v>
      </c>
      <c r="F85" s="311">
        <v>1056</v>
      </c>
      <c r="G85" s="315">
        <v>53</v>
      </c>
      <c r="H85" s="321">
        <v>66</v>
      </c>
    </row>
    <row r="86" spans="1:8" x14ac:dyDescent="0.25">
      <c r="A86" s="311">
        <v>117</v>
      </c>
      <c r="B86" s="311" t="s">
        <v>1238</v>
      </c>
      <c r="C86" s="311" t="s">
        <v>361</v>
      </c>
      <c r="D86" s="311" t="s">
        <v>1442</v>
      </c>
      <c r="E86" s="311" t="s">
        <v>1467</v>
      </c>
      <c r="F86" s="311">
        <v>1060</v>
      </c>
      <c r="G86" s="315">
        <v>53</v>
      </c>
      <c r="H86" s="321">
        <v>66</v>
      </c>
    </row>
    <row r="87" spans="1:8" x14ac:dyDescent="0.25">
      <c r="A87" s="311">
        <v>118</v>
      </c>
      <c r="B87" s="311" t="s">
        <v>1239</v>
      </c>
      <c r="C87" s="311" t="s">
        <v>361</v>
      </c>
      <c r="D87" s="311" t="s">
        <v>1442</v>
      </c>
      <c r="E87" s="311" t="s">
        <v>1467</v>
      </c>
      <c r="F87" s="311">
        <v>1199</v>
      </c>
      <c r="G87" s="315">
        <v>60</v>
      </c>
      <c r="H87" s="321">
        <v>75</v>
      </c>
    </row>
    <row r="88" spans="1:8" x14ac:dyDescent="0.25">
      <c r="A88" s="311">
        <v>119</v>
      </c>
      <c r="B88" s="311" t="s">
        <v>1240</v>
      </c>
      <c r="C88" s="311" t="s">
        <v>361</v>
      </c>
      <c r="D88" s="311" t="s">
        <v>1442</v>
      </c>
      <c r="E88" s="311" t="s">
        <v>1467</v>
      </c>
      <c r="F88" s="311">
        <v>851</v>
      </c>
      <c r="G88" s="315">
        <v>42</v>
      </c>
      <c r="H88" s="321">
        <v>54</v>
      </c>
    </row>
    <row r="89" spans="1:8" x14ac:dyDescent="0.25">
      <c r="A89" s="311">
        <v>121</v>
      </c>
      <c r="B89" s="311" t="s">
        <v>1241</v>
      </c>
      <c r="C89" s="311" t="s">
        <v>361</v>
      </c>
      <c r="D89" s="311" t="s">
        <v>1442</v>
      </c>
      <c r="E89" s="311" t="s">
        <v>1467</v>
      </c>
      <c r="F89" s="311">
        <v>750</v>
      </c>
      <c r="G89" s="315">
        <v>38</v>
      </c>
      <c r="H89" s="321">
        <v>48</v>
      </c>
    </row>
    <row r="90" spans="1:8" x14ac:dyDescent="0.25">
      <c r="A90" s="311">
        <v>122</v>
      </c>
      <c r="B90" s="311" t="s">
        <v>1242</v>
      </c>
      <c r="C90" s="311" t="s">
        <v>361</v>
      </c>
      <c r="D90" s="311" t="s">
        <v>1442</v>
      </c>
      <c r="E90" s="311" t="s">
        <v>1467</v>
      </c>
      <c r="F90" s="311">
        <v>882</v>
      </c>
      <c r="G90" s="315">
        <v>44</v>
      </c>
      <c r="H90" s="321">
        <v>55</v>
      </c>
    </row>
    <row r="91" spans="1:8" x14ac:dyDescent="0.25">
      <c r="A91" s="311">
        <v>123</v>
      </c>
      <c r="B91" s="311" t="s">
        <v>1243</v>
      </c>
      <c r="C91" s="311" t="s">
        <v>361</v>
      </c>
      <c r="D91" s="311" t="s">
        <v>1442</v>
      </c>
      <c r="E91" s="311" t="s">
        <v>1467</v>
      </c>
      <c r="F91" s="311">
        <v>921</v>
      </c>
      <c r="G91" s="315">
        <v>46</v>
      </c>
      <c r="H91" s="321">
        <v>58</v>
      </c>
    </row>
    <row r="92" spans="1:8" x14ac:dyDescent="0.25">
      <c r="A92" s="311">
        <v>124</v>
      </c>
      <c r="B92" s="311" t="s">
        <v>1244</v>
      </c>
      <c r="C92" s="311" t="s">
        <v>361</v>
      </c>
      <c r="D92" s="311" t="s">
        <v>1442</v>
      </c>
      <c r="E92" s="311" t="s">
        <v>1467</v>
      </c>
      <c r="F92" s="311">
        <v>689</v>
      </c>
      <c r="G92" s="315">
        <v>34</v>
      </c>
      <c r="H92" s="321">
        <v>43</v>
      </c>
    </row>
    <row r="93" spans="1:8" x14ac:dyDescent="0.25">
      <c r="A93" s="311">
        <v>125</v>
      </c>
      <c r="B93" s="311" t="s">
        <v>1245</v>
      </c>
      <c r="C93" s="311" t="s">
        <v>361</v>
      </c>
      <c r="D93" s="311" t="s">
        <v>1442</v>
      </c>
      <c r="E93" s="311" t="s">
        <v>1467</v>
      </c>
      <c r="F93" s="311">
        <v>867</v>
      </c>
      <c r="G93" s="315">
        <v>43</v>
      </c>
      <c r="H93" s="321">
        <v>54</v>
      </c>
    </row>
    <row r="94" spans="1:8" x14ac:dyDescent="0.25">
      <c r="A94" s="311">
        <v>126</v>
      </c>
      <c r="B94" s="311" t="s">
        <v>1246</v>
      </c>
      <c r="C94" s="311" t="s">
        <v>361</v>
      </c>
      <c r="D94" s="311" t="s">
        <v>1442</v>
      </c>
      <c r="E94" s="311" t="s">
        <v>1467</v>
      </c>
      <c r="F94" s="311">
        <v>855</v>
      </c>
      <c r="G94" s="315">
        <v>43</v>
      </c>
      <c r="H94" s="321">
        <v>54</v>
      </c>
    </row>
    <row r="95" spans="1:8" x14ac:dyDescent="0.25">
      <c r="A95" s="311">
        <v>127</v>
      </c>
      <c r="B95" s="311" t="s">
        <v>1247</v>
      </c>
      <c r="C95" s="311" t="s">
        <v>361</v>
      </c>
      <c r="D95" s="311" t="s">
        <v>1442</v>
      </c>
      <c r="E95" s="311" t="s">
        <v>1467</v>
      </c>
      <c r="F95" s="311">
        <v>663</v>
      </c>
      <c r="G95" s="315">
        <v>33</v>
      </c>
      <c r="H95" s="321">
        <v>41</v>
      </c>
    </row>
    <row r="96" spans="1:8" x14ac:dyDescent="0.25">
      <c r="A96" s="311">
        <v>128</v>
      </c>
      <c r="B96" s="311" t="s">
        <v>1248</v>
      </c>
      <c r="C96" s="311" t="s">
        <v>361</v>
      </c>
      <c r="D96" s="311" t="s">
        <v>1442</v>
      </c>
      <c r="E96" s="311" t="s">
        <v>1467</v>
      </c>
      <c r="F96" s="311">
        <v>853</v>
      </c>
      <c r="G96" s="315">
        <v>43</v>
      </c>
      <c r="H96" s="321">
        <v>54</v>
      </c>
    </row>
    <row r="97" spans="1:8" x14ac:dyDescent="0.25">
      <c r="A97" s="311">
        <v>129</v>
      </c>
      <c r="B97" s="311" t="s">
        <v>1249</v>
      </c>
      <c r="C97" s="311" t="s">
        <v>361</v>
      </c>
      <c r="D97" s="311" t="s">
        <v>1442</v>
      </c>
      <c r="E97" s="311" t="s">
        <v>1467</v>
      </c>
      <c r="F97" s="311">
        <v>602</v>
      </c>
      <c r="G97" s="315">
        <v>30</v>
      </c>
      <c r="H97" s="321">
        <v>38</v>
      </c>
    </row>
    <row r="98" spans="1:8" x14ac:dyDescent="0.25">
      <c r="A98" s="311">
        <v>130</v>
      </c>
      <c r="B98" s="311" t="s">
        <v>1250</v>
      </c>
      <c r="C98" s="311" t="s">
        <v>361</v>
      </c>
      <c r="D98" s="311" t="s">
        <v>1442</v>
      </c>
      <c r="E98" s="311" t="s">
        <v>1467</v>
      </c>
      <c r="F98" s="311">
        <v>1078</v>
      </c>
      <c r="G98" s="315">
        <v>54</v>
      </c>
      <c r="H98" s="321">
        <v>68</v>
      </c>
    </row>
    <row r="99" spans="1:8" x14ac:dyDescent="0.25">
      <c r="A99" s="311">
        <v>131</v>
      </c>
      <c r="B99" s="311" t="s">
        <v>1251</v>
      </c>
      <c r="C99" s="311" t="s">
        <v>361</v>
      </c>
      <c r="D99" s="311" t="s">
        <v>1442</v>
      </c>
      <c r="E99" s="311" t="s">
        <v>1467</v>
      </c>
      <c r="F99" s="311">
        <v>913</v>
      </c>
      <c r="G99" s="315">
        <v>46</v>
      </c>
      <c r="H99" s="321">
        <v>58</v>
      </c>
    </row>
    <row r="100" spans="1:8" x14ac:dyDescent="0.25">
      <c r="A100" s="311">
        <v>132</v>
      </c>
      <c r="B100" s="311" t="s">
        <v>1252</v>
      </c>
      <c r="C100" s="311" t="s">
        <v>361</v>
      </c>
      <c r="D100" s="311" t="s">
        <v>1442</v>
      </c>
      <c r="E100" s="311" t="s">
        <v>1467</v>
      </c>
      <c r="F100" s="311">
        <v>1860</v>
      </c>
      <c r="G100" s="315">
        <v>93</v>
      </c>
      <c r="H100" s="321">
        <v>116</v>
      </c>
    </row>
    <row r="101" spans="1:8" x14ac:dyDescent="0.25">
      <c r="A101" s="311">
        <v>133</v>
      </c>
      <c r="B101" s="311" t="s">
        <v>1253</v>
      </c>
      <c r="C101" s="311" t="s">
        <v>361</v>
      </c>
      <c r="D101" s="311" t="s">
        <v>1442</v>
      </c>
      <c r="E101" s="311" t="s">
        <v>1467</v>
      </c>
      <c r="F101" s="311">
        <v>2699</v>
      </c>
      <c r="G101" s="315">
        <v>135</v>
      </c>
      <c r="H101" s="321">
        <v>169</v>
      </c>
    </row>
    <row r="102" spans="1:8" x14ac:dyDescent="0.25">
      <c r="A102" s="311">
        <v>134</v>
      </c>
      <c r="B102" s="311" t="s">
        <v>1254</v>
      </c>
      <c r="C102" s="311" t="s">
        <v>361</v>
      </c>
      <c r="D102" s="311" t="s">
        <v>1442</v>
      </c>
      <c r="E102" s="311" t="s">
        <v>1467</v>
      </c>
      <c r="F102" s="311">
        <v>1111</v>
      </c>
      <c r="G102" s="315">
        <v>56</v>
      </c>
      <c r="H102" s="321">
        <v>70</v>
      </c>
    </row>
    <row r="103" spans="1:8" x14ac:dyDescent="0.25">
      <c r="A103" s="311">
        <v>135</v>
      </c>
      <c r="B103" s="311" t="s">
        <v>1255</v>
      </c>
      <c r="C103" s="311" t="s">
        <v>361</v>
      </c>
      <c r="D103" s="311" t="s">
        <v>1442</v>
      </c>
      <c r="E103" s="311" t="s">
        <v>1467</v>
      </c>
      <c r="F103" s="311">
        <v>2547</v>
      </c>
      <c r="G103" s="315">
        <v>127</v>
      </c>
      <c r="H103" s="321">
        <v>159</v>
      </c>
    </row>
    <row r="104" spans="1:8" x14ac:dyDescent="0.25">
      <c r="A104" s="311">
        <v>139</v>
      </c>
      <c r="B104" s="311" t="s">
        <v>1256</v>
      </c>
      <c r="C104" s="311" t="s">
        <v>361</v>
      </c>
      <c r="D104" s="311" t="s">
        <v>1442</v>
      </c>
      <c r="E104" s="311" t="s">
        <v>1467</v>
      </c>
      <c r="F104" s="311">
        <v>5282</v>
      </c>
      <c r="G104" s="315">
        <v>264</v>
      </c>
      <c r="H104" s="321">
        <v>330</v>
      </c>
    </row>
    <row r="105" spans="1:8" x14ac:dyDescent="0.25">
      <c r="A105" s="311">
        <v>140</v>
      </c>
      <c r="B105" s="311" t="s">
        <v>1257</v>
      </c>
      <c r="C105" s="311" t="s">
        <v>361</v>
      </c>
      <c r="D105" s="311" t="s">
        <v>1442</v>
      </c>
      <c r="E105" s="311" t="s">
        <v>1467</v>
      </c>
      <c r="F105" s="311">
        <v>2564</v>
      </c>
      <c r="G105" s="315">
        <v>128</v>
      </c>
      <c r="H105" s="321">
        <v>160</v>
      </c>
    </row>
    <row r="106" spans="1:8" x14ac:dyDescent="0.25">
      <c r="A106" s="311">
        <v>141</v>
      </c>
      <c r="B106" s="311" t="s">
        <v>1258</v>
      </c>
      <c r="C106" s="311" t="s">
        <v>361</v>
      </c>
      <c r="D106" s="311" t="s">
        <v>1442</v>
      </c>
      <c r="E106" s="311" t="s">
        <v>1467</v>
      </c>
      <c r="F106" s="311">
        <v>2639</v>
      </c>
      <c r="G106" s="315">
        <v>132</v>
      </c>
      <c r="H106" s="321">
        <v>165</v>
      </c>
    </row>
    <row r="107" spans="1:8" x14ac:dyDescent="0.25">
      <c r="A107" s="311">
        <v>152</v>
      </c>
      <c r="B107" s="311" t="s">
        <v>1259</v>
      </c>
      <c r="C107" s="311" t="s">
        <v>362</v>
      </c>
      <c r="D107" s="311" t="s">
        <v>1442</v>
      </c>
      <c r="E107" s="311" t="s">
        <v>1467</v>
      </c>
      <c r="F107" s="311">
        <v>5870</v>
      </c>
      <c r="G107" s="315">
        <v>587</v>
      </c>
      <c r="H107" s="321">
        <v>734</v>
      </c>
    </row>
    <row r="108" spans="1:8" x14ac:dyDescent="0.25">
      <c r="A108" s="311">
        <v>153</v>
      </c>
      <c r="B108" s="311" t="s">
        <v>1260</v>
      </c>
      <c r="C108" s="311" t="s">
        <v>362</v>
      </c>
      <c r="D108" s="311" t="s">
        <v>1442</v>
      </c>
      <c r="E108" s="311" t="s">
        <v>1467</v>
      </c>
      <c r="F108" s="311">
        <v>5962</v>
      </c>
      <c r="G108" s="315">
        <v>596</v>
      </c>
      <c r="H108" s="321">
        <v>745</v>
      </c>
    </row>
    <row r="109" spans="1:8" x14ac:dyDescent="0.25">
      <c r="A109" s="311">
        <v>154</v>
      </c>
      <c r="B109" s="311" t="s">
        <v>1261</v>
      </c>
      <c r="C109" s="311" t="s">
        <v>362</v>
      </c>
      <c r="D109" s="311" t="s">
        <v>1442</v>
      </c>
      <c r="E109" s="311" t="s">
        <v>1467</v>
      </c>
      <c r="F109" s="311">
        <v>2321</v>
      </c>
      <c r="G109" s="315">
        <v>232</v>
      </c>
      <c r="H109" s="321">
        <v>1540</v>
      </c>
    </row>
    <row r="110" spans="1:8" x14ac:dyDescent="0.25">
      <c r="A110" s="311">
        <v>155</v>
      </c>
      <c r="B110" s="311" t="s">
        <v>1262</v>
      </c>
      <c r="C110" s="311" t="s">
        <v>362</v>
      </c>
      <c r="D110" s="311" t="s">
        <v>1442</v>
      </c>
      <c r="E110" s="311" t="s">
        <v>1467</v>
      </c>
      <c r="F110" s="311">
        <v>1995</v>
      </c>
      <c r="G110" s="315">
        <v>1200</v>
      </c>
      <c r="H110" s="321">
        <v>2700</v>
      </c>
    </row>
    <row r="111" spans="1:8" x14ac:dyDescent="0.25">
      <c r="A111" s="311">
        <v>157</v>
      </c>
      <c r="B111" s="311" t="s">
        <v>1263</v>
      </c>
      <c r="C111" s="311" t="s">
        <v>362</v>
      </c>
      <c r="D111" s="311" t="s">
        <v>1442</v>
      </c>
      <c r="E111" s="311" t="s">
        <v>1467</v>
      </c>
      <c r="F111" s="311">
        <v>4981</v>
      </c>
      <c r="G111" s="315">
        <v>498</v>
      </c>
      <c r="H111" s="321">
        <v>623</v>
      </c>
    </row>
    <row r="112" spans="1:8" x14ac:dyDescent="0.25">
      <c r="A112" s="311">
        <v>158</v>
      </c>
      <c r="B112" s="311" t="s">
        <v>1264</v>
      </c>
      <c r="C112" s="311" t="s">
        <v>362</v>
      </c>
      <c r="D112" s="311" t="s">
        <v>1442</v>
      </c>
      <c r="E112" s="311" t="s">
        <v>1467</v>
      </c>
      <c r="F112" s="311">
        <v>8773</v>
      </c>
      <c r="G112" s="315">
        <v>877</v>
      </c>
      <c r="H112" s="321">
        <v>1096</v>
      </c>
    </row>
    <row r="113" spans="1:8" x14ac:dyDescent="0.25">
      <c r="A113" s="311">
        <v>160</v>
      </c>
      <c r="B113" s="311" t="s">
        <v>1265</v>
      </c>
      <c r="C113" s="311" t="s">
        <v>362</v>
      </c>
      <c r="D113" s="311" t="s">
        <v>1442</v>
      </c>
      <c r="E113" s="311" t="s">
        <v>1467</v>
      </c>
      <c r="F113" s="311">
        <v>7242</v>
      </c>
      <c r="G113" s="315">
        <v>724</v>
      </c>
      <c r="H113" s="321">
        <v>905</v>
      </c>
    </row>
    <row r="114" spans="1:8" x14ac:dyDescent="0.25">
      <c r="A114" s="311">
        <v>161</v>
      </c>
      <c r="B114" s="311" t="s">
        <v>1266</v>
      </c>
      <c r="C114" s="311" t="s">
        <v>362</v>
      </c>
      <c r="D114" s="311" t="s">
        <v>1442</v>
      </c>
      <c r="E114" s="311" t="s">
        <v>1467</v>
      </c>
      <c r="F114" s="311">
        <v>5759</v>
      </c>
      <c r="G114" s="315">
        <v>576</v>
      </c>
      <c r="H114" s="321">
        <v>720</v>
      </c>
    </row>
    <row r="115" spans="1:8" x14ac:dyDescent="0.25">
      <c r="A115" s="311">
        <v>175</v>
      </c>
      <c r="B115" s="311" t="s">
        <v>1267</v>
      </c>
      <c r="C115" s="311" t="s">
        <v>362</v>
      </c>
      <c r="D115" s="311" t="s">
        <v>1442</v>
      </c>
      <c r="E115" s="311" t="s">
        <v>1467</v>
      </c>
      <c r="F115" s="311">
        <v>1971</v>
      </c>
      <c r="G115" s="315">
        <v>197</v>
      </c>
      <c r="H115" s="321">
        <v>246</v>
      </c>
    </row>
    <row r="116" spans="1:8" x14ac:dyDescent="0.25">
      <c r="A116" s="311">
        <v>176</v>
      </c>
      <c r="B116" s="311" t="s">
        <v>1268</v>
      </c>
      <c r="C116" s="311" t="s">
        <v>362</v>
      </c>
      <c r="D116" s="311" t="s">
        <v>1442</v>
      </c>
      <c r="E116" s="311" t="s">
        <v>1467</v>
      </c>
      <c r="F116" s="311">
        <v>3494</v>
      </c>
      <c r="G116" s="315">
        <v>349</v>
      </c>
      <c r="H116" s="321">
        <v>1686</v>
      </c>
    </row>
    <row r="117" spans="1:8" x14ac:dyDescent="0.25">
      <c r="A117" s="311">
        <v>177</v>
      </c>
      <c r="B117" s="311" t="s">
        <v>1269</v>
      </c>
      <c r="C117" s="311" t="s">
        <v>362</v>
      </c>
      <c r="D117" s="311" t="s">
        <v>1442</v>
      </c>
      <c r="E117" s="311" t="s">
        <v>1467</v>
      </c>
      <c r="F117" s="311">
        <v>4042</v>
      </c>
      <c r="G117" s="315">
        <v>404</v>
      </c>
      <c r="H117" s="321">
        <v>1755</v>
      </c>
    </row>
    <row r="118" spans="1:8" x14ac:dyDescent="0.25">
      <c r="A118" s="311">
        <v>178</v>
      </c>
      <c r="B118" s="311" t="s">
        <v>1270</v>
      </c>
      <c r="C118" s="311" t="s">
        <v>362</v>
      </c>
      <c r="D118" s="311" t="s">
        <v>1442</v>
      </c>
      <c r="E118" s="311" t="s">
        <v>1467</v>
      </c>
      <c r="F118" s="311">
        <v>1449</v>
      </c>
      <c r="G118" s="315">
        <v>145</v>
      </c>
      <c r="H118" s="321">
        <v>181</v>
      </c>
    </row>
    <row r="119" spans="1:8" x14ac:dyDescent="0.25">
      <c r="A119" s="311">
        <v>179</v>
      </c>
      <c r="B119" s="311" t="s">
        <v>1271</v>
      </c>
      <c r="C119" s="311" t="s">
        <v>362</v>
      </c>
      <c r="D119" s="311" t="s">
        <v>1442</v>
      </c>
      <c r="E119" s="311" t="s">
        <v>1467</v>
      </c>
      <c r="F119" s="311">
        <v>860</v>
      </c>
      <c r="G119" s="315">
        <v>86</v>
      </c>
      <c r="H119" s="321">
        <v>108</v>
      </c>
    </row>
    <row r="120" spans="1:8" x14ac:dyDescent="0.25">
      <c r="A120" s="311">
        <v>181</v>
      </c>
      <c r="B120" s="311" t="s">
        <v>1337</v>
      </c>
      <c r="C120" s="311" t="s">
        <v>352</v>
      </c>
      <c r="D120" s="311" t="s">
        <v>1442</v>
      </c>
      <c r="E120" s="311" t="s">
        <v>1471</v>
      </c>
      <c r="F120" s="311">
        <v>6639</v>
      </c>
      <c r="G120" s="315">
        <v>6296</v>
      </c>
      <c r="H120" s="321">
        <v>4547</v>
      </c>
    </row>
    <row r="121" spans="1:8" x14ac:dyDescent="0.25">
      <c r="A121" s="311">
        <v>183</v>
      </c>
      <c r="B121" s="311" t="s">
        <v>1338</v>
      </c>
      <c r="C121" s="311" t="s">
        <v>352</v>
      </c>
      <c r="D121" s="311" t="s">
        <v>1442</v>
      </c>
      <c r="E121" s="311" t="s">
        <v>1471</v>
      </c>
      <c r="F121" s="311">
        <v>4001</v>
      </c>
      <c r="G121" s="315">
        <v>719</v>
      </c>
      <c r="H121" s="321">
        <v>719</v>
      </c>
    </row>
    <row r="122" spans="1:8" x14ac:dyDescent="0.25">
      <c r="A122" s="311">
        <v>184</v>
      </c>
      <c r="B122" s="311" t="s">
        <v>1339</v>
      </c>
      <c r="C122" s="311" t="s">
        <v>363</v>
      </c>
      <c r="D122" s="311" t="s">
        <v>1442</v>
      </c>
      <c r="E122" s="311" t="s">
        <v>1472</v>
      </c>
      <c r="F122" s="311">
        <v>3551</v>
      </c>
      <c r="G122" s="315">
        <v>663</v>
      </c>
      <c r="H122" s="321">
        <v>663</v>
      </c>
    </row>
    <row r="123" spans="1:8" x14ac:dyDescent="0.25">
      <c r="A123" s="311">
        <v>185</v>
      </c>
      <c r="B123" s="311" t="s">
        <v>1340</v>
      </c>
      <c r="C123" s="311" t="s">
        <v>364</v>
      </c>
      <c r="D123" s="311" t="s">
        <v>1442</v>
      </c>
      <c r="E123" s="311" t="s">
        <v>1472</v>
      </c>
      <c r="F123" s="311">
        <v>6180</v>
      </c>
      <c r="G123" s="315">
        <v>1978</v>
      </c>
      <c r="H123" s="321">
        <v>2371</v>
      </c>
    </row>
    <row r="124" spans="1:8" x14ac:dyDescent="0.25">
      <c r="A124" s="311">
        <v>186</v>
      </c>
      <c r="B124" s="311" t="s">
        <v>1272</v>
      </c>
      <c r="C124" s="311" t="s">
        <v>365</v>
      </c>
      <c r="D124" s="311" t="s">
        <v>366</v>
      </c>
      <c r="E124" s="311" t="s">
        <v>1468</v>
      </c>
      <c r="F124" s="311">
        <v>3170</v>
      </c>
      <c r="G124" s="315">
        <v>1585</v>
      </c>
      <c r="H124" s="321">
        <v>3170</v>
      </c>
    </row>
    <row r="125" spans="1:8" x14ac:dyDescent="0.25">
      <c r="A125" s="311">
        <v>188</v>
      </c>
      <c r="B125" s="311" t="s">
        <v>1273</v>
      </c>
      <c r="C125" s="311" t="s">
        <v>365</v>
      </c>
      <c r="D125" s="311" t="s">
        <v>1443</v>
      </c>
      <c r="E125" s="311" t="s">
        <v>1468</v>
      </c>
      <c r="F125" s="311">
        <v>2120</v>
      </c>
      <c r="G125" s="315">
        <v>2120</v>
      </c>
      <c r="H125" s="321">
        <v>2120</v>
      </c>
    </row>
    <row r="126" spans="1:8" x14ac:dyDescent="0.25">
      <c r="A126" s="311">
        <v>191</v>
      </c>
      <c r="B126" s="311" t="s">
        <v>1274</v>
      </c>
      <c r="C126" s="311" t="s">
        <v>365</v>
      </c>
      <c r="D126" s="311" t="s">
        <v>1443</v>
      </c>
      <c r="E126" s="311" t="s">
        <v>1468</v>
      </c>
      <c r="F126" s="311">
        <v>2004</v>
      </c>
      <c r="G126" s="315">
        <v>2004</v>
      </c>
      <c r="H126" s="321">
        <v>2004</v>
      </c>
    </row>
    <row r="127" spans="1:8" x14ac:dyDescent="0.25">
      <c r="A127" s="311">
        <v>193</v>
      </c>
      <c r="B127" s="311" t="s">
        <v>1275</v>
      </c>
      <c r="C127" s="311" t="s">
        <v>365</v>
      </c>
      <c r="D127" s="311" t="s">
        <v>367</v>
      </c>
      <c r="E127" s="311" t="s">
        <v>1468</v>
      </c>
      <c r="F127" s="311">
        <v>5505</v>
      </c>
      <c r="G127" s="315">
        <v>5505</v>
      </c>
      <c r="H127" s="321">
        <v>2690</v>
      </c>
    </row>
    <row r="128" spans="1:8" x14ac:dyDescent="0.25">
      <c r="A128" s="311">
        <v>195</v>
      </c>
      <c r="B128" s="311" t="s">
        <v>1276</v>
      </c>
      <c r="C128" s="311" t="s">
        <v>365</v>
      </c>
      <c r="D128" s="311" t="s">
        <v>368</v>
      </c>
      <c r="E128" s="311" t="s">
        <v>1468</v>
      </c>
      <c r="F128" s="311">
        <v>2134</v>
      </c>
      <c r="G128" s="315">
        <v>2134</v>
      </c>
      <c r="H128" s="321">
        <v>2134</v>
      </c>
    </row>
    <row r="129" spans="1:8" x14ac:dyDescent="0.25">
      <c r="A129" s="311">
        <v>196</v>
      </c>
      <c r="B129" s="311" t="s">
        <v>1277</v>
      </c>
      <c r="C129" s="311" t="s">
        <v>365</v>
      </c>
      <c r="D129" s="311" t="s">
        <v>1443</v>
      </c>
      <c r="E129" s="311" t="s">
        <v>1468</v>
      </c>
      <c r="F129" s="311">
        <v>2155</v>
      </c>
      <c r="G129" s="315">
        <v>2155</v>
      </c>
      <c r="H129" s="321">
        <v>2155</v>
      </c>
    </row>
    <row r="130" spans="1:8" x14ac:dyDescent="0.25">
      <c r="A130" s="311">
        <v>200</v>
      </c>
      <c r="B130" s="311" t="s">
        <v>1431</v>
      </c>
      <c r="C130" s="311" t="s">
        <v>369</v>
      </c>
      <c r="D130" s="311" t="s">
        <v>1442</v>
      </c>
      <c r="E130" s="311" t="s">
        <v>1482</v>
      </c>
      <c r="F130" s="311">
        <v>3931</v>
      </c>
      <c r="G130" s="315">
        <v>11642</v>
      </c>
      <c r="H130" s="321">
        <v>10945</v>
      </c>
    </row>
    <row r="131" spans="1:8" x14ac:dyDescent="0.25">
      <c r="A131" s="311">
        <v>201</v>
      </c>
      <c r="B131" s="311" t="s">
        <v>1341</v>
      </c>
      <c r="C131" s="311" t="s">
        <v>363</v>
      </c>
      <c r="D131" s="311" t="s">
        <v>1448</v>
      </c>
      <c r="E131" s="311" t="s">
        <v>1472</v>
      </c>
      <c r="F131" s="311">
        <v>519</v>
      </c>
      <c r="G131" s="315">
        <v>1260</v>
      </c>
      <c r="H131" s="321">
        <v>1691</v>
      </c>
    </row>
    <row r="132" spans="1:8" x14ac:dyDescent="0.25">
      <c r="A132" s="311">
        <v>203</v>
      </c>
      <c r="B132" s="311" t="s">
        <v>1342</v>
      </c>
      <c r="C132" s="311" t="s">
        <v>370</v>
      </c>
      <c r="D132" s="311" t="s">
        <v>1443</v>
      </c>
      <c r="E132" s="311" t="s">
        <v>1475</v>
      </c>
      <c r="F132" s="311">
        <v>824</v>
      </c>
      <c r="G132" s="315">
        <v>20717</v>
      </c>
      <c r="H132" s="321">
        <v>22869</v>
      </c>
    </row>
    <row r="133" spans="1:8" x14ac:dyDescent="0.25">
      <c r="A133" s="311">
        <v>204</v>
      </c>
      <c r="B133" s="311" t="s">
        <v>1343</v>
      </c>
      <c r="C133" s="311" t="s">
        <v>370</v>
      </c>
      <c r="D133" s="311" t="s">
        <v>1447</v>
      </c>
      <c r="E133" s="311" t="s">
        <v>1475</v>
      </c>
      <c r="F133" s="311">
        <v>7704</v>
      </c>
      <c r="G133" s="315">
        <v>34243</v>
      </c>
      <c r="H133" s="321">
        <v>41417</v>
      </c>
    </row>
    <row r="134" spans="1:8" x14ac:dyDescent="0.25">
      <c r="A134" s="311">
        <v>206</v>
      </c>
      <c r="B134" s="311" t="s">
        <v>1344</v>
      </c>
      <c r="C134" s="311" t="s">
        <v>370</v>
      </c>
      <c r="D134" s="311" t="s">
        <v>1449</v>
      </c>
      <c r="E134" s="311" t="s">
        <v>1475</v>
      </c>
      <c r="F134" s="311">
        <v>2201</v>
      </c>
      <c r="G134" s="315">
        <v>2394</v>
      </c>
      <c r="H134" s="321">
        <v>2394</v>
      </c>
    </row>
    <row r="135" spans="1:8" x14ac:dyDescent="0.25">
      <c r="A135" s="311">
        <v>207</v>
      </c>
      <c r="B135" s="311" t="s">
        <v>1345</v>
      </c>
      <c r="C135" s="311" t="s">
        <v>370</v>
      </c>
      <c r="D135" s="311" t="s">
        <v>1450</v>
      </c>
      <c r="E135" s="311" t="s">
        <v>1475</v>
      </c>
      <c r="F135" s="311">
        <v>1667</v>
      </c>
      <c r="G135" s="315">
        <v>2427</v>
      </c>
      <c r="H135" s="321">
        <v>2427</v>
      </c>
    </row>
    <row r="136" spans="1:8" x14ac:dyDescent="0.25">
      <c r="A136" s="311">
        <v>208</v>
      </c>
      <c r="B136" s="311" t="s">
        <v>1346</v>
      </c>
      <c r="C136" s="311" t="s">
        <v>370</v>
      </c>
      <c r="D136" s="311" t="s">
        <v>1451</v>
      </c>
      <c r="E136" s="311" t="s">
        <v>1475</v>
      </c>
      <c r="F136" s="311">
        <v>7295</v>
      </c>
      <c r="G136" s="315">
        <v>13514</v>
      </c>
      <c r="H136" s="321">
        <v>13514</v>
      </c>
    </row>
    <row r="137" spans="1:8" x14ac:dyDescent="0.25">
      <c r="A137" s="311">
        <v>209</v>
      </c>
      <c r="B137" s="311" t="s">
        <v>1347</v>
      </c>
      <c r="C137" s="311" t="s">
        <v>370</v>
      </c>
      <c r="D137" s="311" t="s">
        <v>1448</v>
      </c>
      <c r="E137" s="311" t="s">
        <v>1475</v>
      </c>
      <c r="F137" s="311">
        <v>5753</v>
      </c>
      <c r="G137" s="315">
        <v>8878</v>
      </c>
      <c r="H137" s="321">
        <v>8878</v>
      </c>
    </row>
    <row r="138" spans="1:8" x14ac:dyDescent="0.25">
      <c r="A138" s="311">
        <v>210</v>
      </c>
      <c r="B138" s="311" t="s">
        <v>1348</v>
      </c>
      <c r="C138" s="311" t="s">
        <v>352</v>
      </c>
      <c r="D138" s="311" t="s">
        <v>1452</v>
      </c>
      <c r="E138" s="311" t="s">
        <v>1475</v>
      </c>
      <c r="F138" s="311">
        <v>972</v>
      </c>
      <c r="G138" s="315">
        <v>582</v>
      </c>
      <c r="H138" s="321">
        <v>1069</v>
      </c>
    </row>
    <row r="139" spans="1:8" x14ac:dyDescent="0.25">
      <c r="A139" s="311">
        <v>213</v>
      </c>
      <c r="B139" s="311" t="s">
        <v>1349</v>
      </c>
      <c r="C139" s="311" t="s">
        <v>370</v>
      </c>
      <c r="D139" s="311" t="s">
        <v>1453</v>
      </c>
      <c r="E139" s="311" t="s">
        <v>1475</v>
      </c>
      <c r="F139" s="311">
        <v>5613</v>
      </c>
      <c r="G139" s="315">
        <v>10953</v>
      </c>
      <c r="H139" s="321">
        <v>10953</v>
      </c>
    </row>
    <row r="140" spans="1:8" x14ac:dyDescent="0.25">
      <c r="A140" s="311">
        <v>214</v>
      </c>
      <c r="B140" s="311" t="s">
        <v>1350</v>
      </c>
      <c r="C140" s="311" t="s">
        <v>352</v>
      </c>
      <c r="D140" s="311" t="s">
        <v>1454</v>
      </c>
      <c r="E140" s="311" t="s">
        <v>1475</v>
      </c>
      <c r="F140" s="311">
        <v>4993</v>
      </c>
      <c r="G140" s="315">
        <v>6483</v>
      </c>
      <c r="H140" s="321">
        <v>6483</v>
      </c>
    </row>
    <row r="141" spans="1:8" x14ac:dyDescent="0.25">
      <c r="A141" s="311">
        <v>215</v>
      </c>
      <c r="B141" s="311" t="s">
        <v>1351</v>
      </c>
      <c r="C141" s="311" t="s">
        <v>352</v>
      </c>
      <c r="D141" s="311" t="s">
        <v>1455</v>
      </c>
      <c r="E141" s="311" t="s">
        <v>1475</v>
      </c>
      <c r="F141" s="311">
        <v>1519</v>
      </c>
      <c r="G141" s="315">
        <v>2079</v>
      </c>
      <c r="H141" s="321">
        <v>2079</v>
      </c>
    </row>
    <row r="142" spans="1:8" x14ac:dyDescent="0.25">
      <c r="A142" s="311">
        <v>216</v>
      </c>
      <c r="B142" s="311" t="s">
        <v>1352</v>
      </c>
      <c r="C142" s="311" t="s">
        <v>352</v>
      </c>
      <c r="D142" s="311" t="s">
        <v>1455</v>
      </c>
      <c r="E142" s="311" t="s">
        <v>1475</v>
      </c>
      <c r="F142" s="311">
        <v>884</v>
      </c>
      <c r="G142" s="315">
        <v>2626.72</v>
      </c>
      <c r="H142" s="321">
        <v>2627.22</v>
      </c>
    </row>
    <row r="143" spans="1:8" x14ac:dyDescent="0.25">
      <c r="A143" s="311">
        <v>217</v>
      </c>
      <c r="B143" s="311" t="s">
        <v>1353</v>
      </c>
      <c r="C143" s="311" t="s">
        <v>352</v>
      </c>
      <c r="D143" s="311" t="s">
        <v>1456</v>
      </c>
      <c r="E143" s="311" t="s">
        <v>1475</v>
      </c>
      <c r="F143" s="311">
        <v>3776</v>
      </c>
      <c r="G143" s="315">
        <v>4496</v>
      </c>
      <c r="H143" s="321">
        <v>4496</v>
      </c>
    </row>
    <row r="144" spans="1:8" x14ac:dyDescent="0.25">
      <c r="A144" s="311">
        <v>219</v>
      </c>
      <c r="B144" s="311" t="s">
        <v>1354</v>
      </c>
      <c r="C144" s="311" t="s">
        <v>352</v>
      </c>
      <c r="D144" s="311" t="s">
        <v>1457</v>
      </c>
      <c r="E144" s="311" t="s">
        <v>1475</v>
      </c>
      <c r="F144" s="311">
        <v>1321</v>
      </c>
      <c r="G144" s="315">
        <v>1620</v>
      </c>
      <c r="H144" s="321">
        <v>1620</v>
      </c>
    </row>
    <row r="145" spans="1:8" x14ac:dyDescent="0.25">
      <c r="A145" s="311">
        <v>220</v>
      </c>
      <c r="B145" s="311" t="s">
        <v>1355</v>
      </c>
      <c r="C145" s="311" t="s">
        <v>352</v>
      </c>
      <c r="D145" s="311" t="s">
        <v>1455</v>
      </c>
      <c r="E145" s="311" t="s">
        <v>1476</v>
      </c>
      <c r="F145" s="311">
        <v>8924</v>
      </c>
      <c r="G145" s="315">
        <v>138816.897</v>
      </c>
      <c r="H145" s="321">
        <v>138816.897</v>
      </c>
    </row>
    <row r="146" spans="1:8" x14ac:dyDescent="0.25">
      <c r="A146" s="311">
        <v>221</v>
      </c>
      <c r="B146" s="311" t="s">
        <v>1356</v>
      </c>
      <c r="C146" s="311" t="s">
        <v>370</v>
      </c>
      <c r="D146" s="311" t="s">
        <v>1458</v>
      </c>
      <c r="E146" s="311" t="s">
        <v>1475</v>
      </c>
      <c r="F146" s="311">
        <v>1933</v>
      </c>
      <c r="G146" s="315">
        <v>2850</v>
      </c>
      <c r="H146" s="321">
        <v>2850</v>
      </c>
    </row>
    <row r="147" spans="1:8" x14ac:dyDescent="0.25">
      <c r="A147" s="311">
        <v>223</v>
      </c>
      <c r="B147" s="311" t="s">
        <v>1357</v>
      </c>
      <c r="C147" s="311" t="s">
        <v>370</v>
      </c>
      <c r="D147" s="311" t="s">
        <v>1459</v>
      </c>
      <c r="E147" s="311" t="s">
        <v>1476</v>
      </c>
      <c r="F147" s="311">
        <v>2003</v>
      </c>
      <c r="G147" s="315">
        <v>3286</v>
      </c>
      <c r="H147" s="321">
        <v>3286</v>
      </c>
    </row>
    <row r="148" spans="1:8" x14ac:dyDescent="0.25">
      <c r="A148" s="311">
        <v>224</v>
      </c>
      <c r="B148" s="311" t="s">
        <v>1358</v>
      </c>
      <c r="C148" s="311" t="s">
        <v>352</v>
      </c>
      <c r="D148" s="311" t="s">
        <v>1460</v>
      </c>
      <c r="E148" s="311" t="s">
        <v>1475</v>
      </c>
      <c r="F148" s="311">
        <v>1985</v>
      </c>
      <c r="G148" s="315">
        <v>2165</v>
      </c>
      <c r="H148" s="321">
        <v>2165</v>
      </c>
    </row>
    <row r="149" spans="1:8" x14ac:dyDescent="0.25">
      <c r="A149" s="311">
        <v>225</v>
      </c>
      <c r="B149" s="311" t="s">
        <v>1359</v>
      </c>
      <c r="C149" s="311" t="s">
        <v>370</v>
      </c>
      <c r="D149" s="311" t="s">
        <v>1461</v>
      </c>
      <c r="E149" s="311" t="s">
        <v>1475</v>
      </c>
      <c r="F149" s="311">
        <v>2395</v>
      </c>
      <c r="G149" s="315">
        <v>10783.496999999999</v>
      </c>
      <c r="H149" s="321">
        <v>10792.85</v>
      </c>
    </row>
    <row r="150" spans="1:8" x14ac:dyDescent="0.25">
      <c r="A150" s="311">
        <v>226</v>
      </c>
      <c r="B150" s="311" t="s">
        <v>1360</v>
      </c>
      <c r="C150" s="311" t="s">
        <v>370</v>
      </c>
      <c r="D150" s="311" t="s">
        <v>1458</v>
      </c>
      <c r="E150" s="311" t="s">
        <v>1477</v>
      </c>
      <c r="F150" s="311">
        <v>1566</v>
      </c>
      <c r="G150" s="315">
        <v>2414</v>
      </c>
      <c r="H150" s="321">
        <v>3953</v>
      </c>
    </row>
    <row r="151" spans="1:8" x14ac:dyDescent="0.25">
      <c r="A151" s="311">
        <v>230</v>
      </c>
      <c r="B151" s="311" t="s">
        <v>1361</v>
      </c>
      <c r="C151" s="311" t="s">
        <v>371</v>
      </c>
      <c r="D151" s="311" t="s">
        <v>1442</v>
      </c>
      <c r="E151" s="311" t="s">
        <v>1471</v>
      </c>
      <c r="F151" s="311">
        <v>6438</v>
      </c>
      <c r="G151" s="315">
        <v>4754</v>
      </c>
      <c r="H151" s="321">
        <v>10152</v>
      </c>
    </row>
    <row r="152" spans="1:8" x14ac:dyDescent="0.25">
      <c r="A152" s="311">
        <v>231</v>
      </c>
      <c r="B152" s="311" t="s">
        <v>1362</v>
      </c>
      <c r="C152" s="311" t="s">
        <v>372</v>
      </c>
      <c r="D152" s="311" t="s">
        <v>1442</v>
      </c>
      <c r="E152" s="311" t="s">
        <v>1474</v>
      </c>
      <c r="F152" s="311">
        <v>7414</v>
      </c>
      <c r="G152" s="315">
        <v>1851</v>
      </c>
      <c r="H152" s="321">
        <v>2314</v>
      </c>
    </row>
    <row r="153" spans="1:8" x14ac:dyDescent="0.25">
      <c r="A153" s="311">
        <v>235</v>
      </c>
      <c r="B153" s="311" t="s">
        <v>1363</v>
      </c>
      <c r="C153" s="311" t="s">
        <v>371</v>
      </c>
      <c r="D153" s="311" t="s">
        <v>1442</v>
      </c>
      <c r="E153" s="311" t="s">
        <v>1471</v>
      </c>
      <c r="F153" s="311">
        <v>2913</v>
      </c>
      <c r="G153" s="315">
        <v>874</v>
      </c>
      <c r="H153" s="321">
        <v>1092</v>
      </c>
    </row>
    <row r="154" spans="1:8" x14ac:dyDescent="0.25">
      <c r="A154" s="311">
        <v>237</v>
      </c>
      <c r="B154" s="311" t="s">
        <v>1364</v>
      </c>
      <c r="C154" s="311" t="s">
        <v>352</v>
      </c>
      <c r="D154" s="311" t="s">
        <v>1462</v>
      </c>
      <c r="E154" s="311" t="s">
        <v>1475</v>
      </c>
      <c r="F154" s="311">
        <v>178</v>
      </c>
      <c r="G154" s="315">
        <v>226</v>
      </c>
      <c r="H154" s="321">
        <v>226</v>
      </c>
    </row>
    <row r="155" spans="1:8" x14ac:dyDescent="0.25">
      <c r="A155" s="311">
        <v>238</v>
      </c>
      <c r="B155" s="311" t="s">
        <v>1365</v>
      </c>
      <c r="C155" s="311" t="s">
        <v>373</v>
      </c>
      <c r="D155" s="311" t="s">
        <v>1462</v>
      </c>
      <c r="E155" s="311" t="s">
        <v>1474</v>
      </c>
      <c r="F155" s="311">
        <v>1147</v>
      </c>
      <c r="G155" s="315">
        <v>1377</v>
      </c>
      <c r="H155" s="321">
        <v>1650</v>
      </c>
    </row>
    <row r="156" spans="1:8" x14ac:dyDescent="0.25">
      <c r="A156" s="311">
        <v>239</v>
      </c>
      <c r="B156" s="311" t="s">
        <v>1366</v>
      </c>
      <c r="C156" s="311" t="s">
        <v>370</v>
      </c>
      <c r="D156" s="311" t="s">
        <v>1462</v>
      </c>
      <c r="E156" s="311" t="s">
        <v>1468</v>
      </c>
      <c r="F156" s="311">
        <v>4310</v>
      </c>
      <c r="G156" s="315">
        <v>4310</v>
      </c>
      <c r="H156" s="321">
        <v>4310</v>
      </c>
    </row>
    <row r="157" spans="1:8" x14ac:dyDescent="0.25">
      <c r="A157" s="311">
        <v>240</v>
      </c>
      <c r="B157" s="311" t="s">
        <v>1367</v>
      </c>
      <c r="C157" s="311" t="s">
        <v>370</v>
      </c>
      <c r="D157" s="311" t="s">
        <v>1463</v>
      </c>
      <c r="E157" s="311" t="s">
        <v>1475</v>
      </c>
      <c r="F157" s="311">
        <v>2132</v>
      </c>
      <c r="G157" s="315">
        <v>4147</v>
      </c>
      <c r="H157" s="321">
        <v>4148</v>
      </c>
    </row>
    <row r="158" spans="1:8" x14ac:dyDescent="0.25">
      <c r="A158" s="311">
        <v>241</v>
      </c>
      <c r="B158" s="311" t="s">
        <v>1368</v>
      </c>
      <c r="C158" s="311" t="s">
        <v>352</v>
      </c>
      <c r="D158" s="311" t="s">
        <v>1464</v>
      </c>
      <c r="E158" s="311" t="s">
        <v>1475</v>
      </c>
      <c r="F158" s="311">
        <v>1948</v>
      </c>
      <c r="G158" s="315">
        <v>1779</v>
      </c>
      <c r="H158" s="321">
        <v>1779</v>
      </c>
    </row>
    <row r="159" spans="1:8" x14ac:dyDescent="0.25">
      <c r="A159" s="311">
        <v>242</v>
      </c>
      <c r="B159" s="311" t="s">
        <v>1369</v>
      </c>
      <c r="C159" s="311" t="s">
        <v>370</v>
      </c>
      <c r="D159" s="311" t="s">
        <v>1464</v>
      </c>
      <c r="E159" s="311" t="s">
        <v>1475</v>
      </c>
      <c r="F159" s="311">
        <v>369</v>
      </c>
      <c r="G159" s="315">
        <v>16498</v>
      </c>
      <c r="H159" s="321">
        <v>16498</v>
      </c>
    </row>
    <row r="160" spans="1:8" x14ac:dyDescent="0.25">
      <c r="A160" s="311">
        <v>243</v>
      </c>
      <c r="B160" s="311" t="s">
        <v>1370</v>
      </c>
      <c r="C160" s="311" t="s">
        <v>372</v>
      </c>
      <c r="D160" s="311" t="s">
        <v>1464</v>
      </c>
      <c r="E160" s="311" t="s">
        <v>1474</v>
      </c>
      <c r="F160" s="311">
        <v>358</v>
      </c>
      <c r="G160" s="315">
        <v>478</v>
      </c>
      <c r="H160" s="321">
        <v>478</v>
      </c>
    </row>
    <row r="161" spans="1:8" x14ac:dyDescent="0.25">
      <c r="A161" s="311">
        <v>244</v>
      </c>
      <c r="B161" s="311" t="s">
        <v>1278</v>
      </c>
      <c r="C161" s="311" t="s">
        <v>365</v>
      </c>
      <c r="D161" s="311" t="s">
        <v>1444</v>
      </c>
      <c r="E161" s="311" t="s">
        <v>1468</v>
      </c>
      <c r="F161" s="311">
        <v>3208</v>
      </c>
      <c r="G161" s="315">
        <v>3208</v>
      </c>
      <c r="H161" s="321">
        <v>3208</v>
      </c>
    </row>
    <row r="162" spans="1:8" x14ac:dyDescent="0.25">
      <c r="A162" s="311">
        <v>245</v>
      </c>
      <c r="B162" s="311" t="s">
        <v>1371</v>
      </c>
      <c r="C162" s="311" t="s">
        <v>370</v>
      </c>
      <c r="D162" s="311" t="s">
        <v>1444</v>
      </c>
      <c r="E162" s="311" t="s">
        <v>1475</v>
      </c>
      <c r="F162" s="311">
        <v>991</v>
      </c>
      <c r="G162" s="315">
        <v>11471</v>
      </c>
      <c r="H162" s="321">
        <v>14333</v>
      </c>
    </row>
    <row r="163" spans="1:8" x14ac:dyDescent="0.25">
      <c r="A163" s="311">
        <v>246</v>
      </c>
      <c r="B163" s="311" t="s">
        <v>1372</v>
      </c>
      <c r="C163" s="311" t="s">
        <v>365</v>
      </c>
      <c r="D163" s="311" t="s">
        <v>1458</v>
      </c>
      <c r="E163" s="311" t="s">
        <v>1475</v>
      </c>
      <c r="F163" s="311">
        <v>740</v>
      </c>
      <c r="G163" s="315">
        <v>968</v>
      </c>
      <c r="H163" s="321">
        <v>968</v>
      </c>
    </row>
    <row r="164" spans="1:8" x14ac:dyDescent="0.25">
      <c r="A164" s="311">
        <v>247</v>
      </c>
      <c r="B164" s="311" t="s">
        <v>1373</v>
      </c>
      <c r="C164" s="311" t="s">
        <v>374</v>
      </c>
      <c r="D164" s="311" t="s">
        <v>1459</v>
      </c>
      <c r="E164" s="311" t="s">
        <v>1477</v>
      </c>
      <c r="F164" s="311">
        <v>1733</v>
      </c>
      <c r="G164" s="315">
        <v>7899.11</v>
      </c>
      <c r="H164" s="321">
        <v>7899.11</v>
      </c>
    </row>
    <row r="165" spans="1:8" x14ac:dyDescent="0.25">
      <c r="A165" s="311">
        <v>248</v>
      </c>
      <c r="B165" s="311" t="s">
        <v>1279</v>
      </c>
      <c r="C165" s="311" t="s">
        <v>362</v>
      </c>
      <c r="D165" s="311" t="s">
        <v>1442</v>
      </c>
      <c r="E165" s="311" t="s">
        <v>1467</v>
      </c>
      <c r="F165" s="311">
        <v>6101</v>
      </c>
      <c r="G165" s="315">
        <v>763</v>
      </c>
      <c r="H165" s="321">
        <v>763</v>
      </c>
    </row>
    <row r="166" spans="1:8" x14ac:dyDescent="0.25">
      <c r="A166" s="311">
        <v>249</v>
      </c>
      <c r="B166" s="311" t="s">
        <v>1374</v>
      </c>
      <c r="C166" s="311" t="s">
        <v>375</v>
      </c>
      <c r="D166" s="311" t="s">
        <v>1442</v>
      </c>
      <c r="E166" s="311" t="s">
        <v>1474</v>
      </c>
      <c r="F166" s="311">
        <v>2296</v>
      </c>
      <c r="G166" s="315">
        <v>3696</v>
      </c>
      <c r="H166" s="321">
        <v>3696</v>
      </c>
    </row>
    <row r="167" spans="1:8" x14ac:dyDescent="0.25">
      <c r="A167" s="311">
        <v>250</v>
      </c>
      <c r="B167" s="311" t="s">
        <v>1280</v>
      </c>
      <c r="C167" s="311" t="s">
        <v>362</v>
      </c>
      <c r="D167" s="311" t="s">
        <v>1442</v>
      </c>
      <c r="E167" s="311" t="s">
        <v>1467</v>
      </c>
      <c r="F167" s="311">
        <v>3400</v>
      </c>
      <c r="G167" s="315">
        <v>425</v>
      </c>
      <c r="H167" s="321">
        <v>425</v>
      </c>
    </row>
    <row r="168" spans="1:8" x14ac:dyDescent="0.25">
      <c r="A168" s="311">
        <v>251</v>
      </c>
      <c r="B168" s="311" t="s">
        <v>1281</v>
      </c>
      <c r="C168" s="311" t="s">
        <v>362</v>
      </c>
      <c r="D168" s="311" t="s">
        <v>1442</v>
      </c>
      <c r="E168" s="311" t="s">
        <v>1467</v>
      </c>
      <c r="F168" s="311">
        <v>3810</v>
      </c>
      <c r="G168" s="315">
        <v>476</v>
      </c>
      <c r="H168" s="321">
        <v>476</v>
      </c>
    </row>
    <row r="169" spans="1:8" x14ac:dyDescent="0.25">
      <c r="A169" s="311">
        <v>252</v>
      </c>
      <c r="B169" s="311" t="s">
        <v>1282</v>
      </c>
      <c r="C169" s="311" t="s">
        <v>359</v>
      </c>
      <c r="D169" s="311" t="s">
        <v>1442</v>
      </c>
      <c r="E169" s="311" t="s">
        <v>1467</v>
      </c>
      <c r="F169" s="311">
        <v>880</v>
      </c>
      <c r="G169" s="315">
        <v>110</v>
      </c>
      <c r="H169" s="321">
        <v>110</v>
      </c>
    </row>
    <row r="170" spans="1:8" x14ac:dyDescent="0.25">
      <c r="A170" s="311">
        <v>253</v>
      </c>
      <c r="B170" s="311" t="s">
        <v>1283</v>
      </c>
      <c r="C170" s="311" t="s">
        <v>359</v>
      </c>
      <c r="D170" s="311" t="s">
        <v>1442</v>
      </c>
      <c r="E170" s="311" t="s">
        <v>1467</v>
      </c>
      <c r="F170" s="311">
        <v>1245</v>
      </c>
      <c r="G170" s="315">
        <v>156</v>
      </c>
      <c r="H170" s="321">
        <v>156</v>
      </c>
    </row>
    <row r="171" spans="1:8" x14ac:dyDescent="0.25">
      <c r="A171" s="311">
        <v>254</v>
      </c>
      <c r="B171" s="311" t="s">
        <v>1284</v>
      </c>
      <c r="C171" s="311" t="s">
        <v>359</v>
      </c>
      <c r="D171" s="311" t="s">
        <v>1442</v>
      </c>
      <c r="E171" s="311" t="s">
        <v>1467</v>
      </c>
      <c r="F171" s="311">
        <v>1010</v>
      </c>
      <c r="G171" s="315">
        <v>126</v>
      </c>
      <c r="H171" s="321">
        <v>126</v>
      </c>
    </row>
    <row r="172" spans="1:8" x14ac:dyDescent="0.25">
      <c r="A172" s="311">
        <v>255</v>
      </c>
      <c r="B172" s="311" t="s">
        <v>1285</v>
      </c>
      <c r="C172" s="311" t="s">
        <v>359</v>
      </c>
      <c r="D172" s="311" t="s">
        <v>1442</v>
      </c>
      <c r="E172" s="311" t="s">
        <v>1467</v>
      </c>
      <c r="F172" s="311">
        <v>5943</v>
      </c>
      <c r="G172" s="315">
        <v>743</v>
      </c>
      <c r="H172" s="321">
        <v>743</v>
      </c>
    </row>
    <row r="173" spans="1:8" x14ac:dyDescent="0.25">
      <c r="A173" s="311">
        <v>256</v>
      </c>
      <c r="B173" s="311" t="s">
        <v>1286</v>
      </c>
      <c r="C173" s="311" t="s">
        <v>359</v>
      </c>
      <c r="D173" s="311" t="s">
        <v>1442</v>
      </c>
      <c r="E173" s="311" t="s">
        <v>1467</v>
      </c>
      <c r="F173" s="311">
        <v>1793</v>
      </c>
      <c r="G173" s="315">
        <v>2718</v>
      </c>
      <c r="H173" s="321">
        <v>2718</v>
      </c>
    </row>
    <row r="174" spans="1:8" x14ac:dyDescent="0.25">
      <c r="A174" s="311">
        <v>257</v>
      </c>
      <c r="B174" s="311" t="s">
        <v>1287</v>
      </c>
      <c r="C174" s="311" t="s">
        <v>359</v>
      </c>
      <c r="D174" s="311" t="s">
        <v>1442</v>
      </c>
      <c r="E174" s="311" t="s">
        <v>1467</v>
      </c>
      <c r="F174" s="311">
        <v>1215</v>
      </c>
      <c r="G174" s="315">
        <v>1403</v>
      </c>
      <c r="H174" s="321">
        <v>1403</v>
      </c>
    </row>
    <row r="175" spans="1:8" x14ac:dyDescent="0.25">
      <c r="A175" s="311">
        <v>258</v>
      </c>
      <c r="B175" s="311" t="s">
        <v>1375</v>
      </c>
      <c r="C175" s="311" t="s">
        <v>364</v>
      </c>
      <c r="D175" s="311" t="s">
        <v>1442</v>
      </c>
      <c r="E175" s="311" t="s">
        <v>1471</v>
      </c>
      <c r="F175" s="311">
        <v>1717</v>
      </c>
      <c r="G175" s="315">
        <v>2011</v>
      </c>
      <c r="H175" s="321">
        <v>2011</v>
      </c>
    </row>
    <row r="176" spans="1:8" x14ac:dyDescent="0.25">
      <c r="A176" s="311">
        <v>259</v>
      </c>
      <c r="B176" s="311" t="s">
        <v>1376</v>
      </c>
      <c r="C176" s="311" t="s">
        <v>376</v>
      </c>
      <c r="D176" s="311" t="s">
        <v>1455</v>
      </c>
      <c r="E176" s="311" t="s">
        <v>1471</v>
      </c>
      <c r="F176" s="311">
        <v>789</v>
      </c>
      <c r="G176" s="315">
        <v>499</v>
      </c>
      <c r="H176" s="321">
        <v>499</v>
      </c>
    </row>
    <row r="177" spans="1:8" x14ac:dyDescent="0.25">
      <c r="A177" s="311">
        <v>260</v>
      </c>
      <c r="B177" s="311" t="s">
        <v>1377</v>
      </c>
      <c r="C177" s="311" t="s">
        <v>364</v>
      </c>
      <c r="D177" s="311" t="s">
        <v>1442</v>
      </c>
      <c r="E177" s="311" t="s">
        <v>1471</v>
      </c>
      <c r="F177" s="311">
        <v>6785</v>
      </c>
      <c r="G177" s="315">
        <v>1462</v>
      </c>
      <c r="H177" s="321">
        <v>1462</v>
      </c>
    </row>
    <row r="178" spans="1:8" x14ac:dyDescent="0.25">
      <c r="A178" s="311">
        <v>261</v>
      </c>
      <c r="B178" s="311" t="s">
        <v>1378</v>
      </c>
      <c r="C178" s="311" t="s">
        <v>356</v>
      </c>
      <c r="D178" s="311" t="s">
        <v>1442</v>
      </c>
      <c r="E178" s="311" t="s">
        <v>1474</v>
      </c>
      <c r="F178" s="311">
        <v>5846</v>
      </c>
      <c r="G178" s="315">
        <v>1582</v>
      </c>
      <c r="H178" s="321">
        <v>1582</v>
      </c>
    </row>
    <row r="179" spans="1:8" x14ac:dyDescent="0.25">
      <c r="A179" s="311">
        <v>262</v>
      </c>
      <c r="B179" s="311" t="s">
        <v>1379</v>
      </c>
      <c r="C179" s="311" t="s">
        <v>356</v>
      </c>
      <c r="D179" s="311" t="s">
        <v>1442</v>
      </c>
      <c r="E179" s="311" t="s">
        <v>1474</v>
      </c>
      <c r="F179" s="311">
        <v>8796</v>
      </c>
      <c r="G179" s="315">
        <v>3159</v>
      </c>
      <c r="H179" s="321">
        <v>3159</v>
      </c>
    </row>
    <row r="180" spans="1:8" x14ac:dyDescent="0.25">
      <c r="A180" s="311">
        <v>263</v>
      </c>
      <c r="B180" s="311" t="s">
        <v>1432</v>
      </c>
      <c r="C180" s="311" t="s">
        <v>377</v>
      </c>
      <c r="D180" s="311" t="s">
        <v>1442</v>
      </c>
      <c r="E180" s="311" t="s">
        <v>1483</v>
      </c>
      <c r="F180" s="311">
        <v>132</v>
      </c>
      <c r="G180" s="315">
        <v>15</v>
      </c>
      <c r="H180" s="321">
        <v>15</v>
      </c>
    </row>
    <row r="181" spans="1:8" x14ac:dyDescent="0.25">
      <c r="A181" s="311">
        <v>264</v>
      </c>
      <c r="B181" s="311" t="s">
        <v>1380</v>
      </c>
      <c r="C181" s="311" t="s">
        <v>364</v>
      </c>
      <c r="D181" s="311" t="s">
        <v>1442</v>
      </c>
      <c r="E181" s="311" t="s">
        <v>1471</v>
      </c>
      <c r="F181" s="311">
        <v>4445</v>
      </c>
      <c r="G181" s="315">
        <v>2156</v>
      </c>
      <c r="H181" s="321">
        <v>1221</v>
      </c>
    </row>
    <row r="182" spans="1:8" x14ac:dyDescent="0.25">
      <c r="A182" s="311">
        <v>265</v>
      </c>
      <c r="B182" s="311" t="s">
        <v>1381</v>
      </c>
      <c r="C182" s="311" t="s">
        <v>352</v>
      </c>
      <c r="D182" s="311" t="s">
        <v>1442</v>
      </c>
      <c r="E182" s="311" t="s">
        <v>1471</v>
      </c>
      <c r="F182" s="311">
        <v>1206</v>
      </c>
      <c r="G182" s="315">
        <v>375</v>
      </c>
      <c r="H182" s="321">
        <v>375</v>
      </c>
    </row>
    <row r="183" spans="1:8" x14ac:dyDescent="0.25">
      <c r="A183" s="311">
        <v>267</v>
      </c>
      <c r="B183" s="311" t="s">
        <v>1382</v>
      </c>
      <c r="C183" s="311" t="s">
        <v>378</v>
      </c>
      <c r="D183" s="311" t="s">
        <v>1459</v>
      </c>
      <c r="E183" s="311" t="s">
        <v>1478</v>
      </c>
      <c r="F183" s="311">
        <v>0</v>
      </c>
      <c r="G183" s="315">
        <v>1956.7180000000001</v>
      </c>
      <c r="H183" s="321">
        <v>1957</v>
      </c>
    </row>
    <row r="184" spans="1:8" x14ac:dyDescent="0.25">
      <c r="A184" s="311">
        <v>268</v>
      </c>
      <c r="B184" s="311" t="s">
        <v>1383</v>
      </c>
      <c r="C184" s="311" t="s">
        <v>378</v>
      </c>
      <c r="D184" s="311" t="s">
        <v>1461</v>
      </c>
      <c r="E184" s="311" t="s">
        <v>1478</v>
      </c>
      <c r="F184" s="311">
        <v>0</v>
      </c>
      <c r="G184" s="315">
        <v>123</v>
      </c>
      <c r="H184" s="321">
        <v>567</v>
      </c>
    </row>
    <row r="185" spans="1:8" x14ac:dyDescent="0.25">
      <c r="A185" s="311">
        <v>269</v>
      </c>
      <c r="B185" s="311" t="s">
        <v>1433</v>
      </c>
      <c r="C185" s="311" t="s">
        <v>379</v>
      </c>
      <c r="D185" s="311" t="s">
        <v>1448</v>
      </c>
      <c r="E185" s="311" t="s">
        <v>1474</v>
      </c>
      <c r="F185" s="311">
        <v>0</v>
      </c>
      <c r="G185" s="315">
        <v>2688.0680000000002</v>
      </c>
      <c r="H185" s="321">
        <v>2688.0680000000002</v>
      </c>
    </row>
    <row r="186" spans="1:8" x14ac:dyDescent="0.25">
      <c r="A186" s="311">
        <v>270</v>
      </c>
      <c r="B186" s="311" t="s">
        <v>1288</v>
      </c>
      <c r="C186" s="311" t="s">
        <v>365</v>
      </c>
      <c r="D186" s="311" t="s">
        <v>1444</v>
      </c>
      <c r="E186" s="311" t="s">
        <v>1468</v>
      </c>
      <c r="F186" s="311">
        <v>2224</v>
      </c>
      <c r="G186" s="315">
        <v>450</v>
      </c>
      <c r="H186" s="321">
        <v>450</v>
      </c>
    </row>
    <row r="187" spans="1:8" x14ac:dyDescent="0.25">
      <c r="A187" s="311">
        <v>271</v>
      </c>
      <c r="B187" s="311" t="s">
        <v>1289</v>
      </c>
      <c r="C187" s="311" t="s">
        <v>365</v>
      </c>
      <c r="D187" s="311" t="s">
        <v>1444</v>
      </c>
      <c r="E187" s="311" t="s">
        <v>1468</v>
      </c>
      <c r="F187" s="311">
        <v>2114</v>
      </c>
      <c r="G187" s="315">
        <v>300</v>
      </c>
      <c r="H187" s="321">
        <v>300</v>
      </c>
    </row>
    <row r="188" spans="1:8" x14ac:dyDescent="0.25">
      <c r="A188" s="311">
        <v>272</v>
      </c>
      <c r="B188" s="311" t="s">
        <v>1290</v>
      </c>
      <c r="C188" s="311" t="s">
        <v>365</v>
      </c>
      <c r="D188" s="311" t="s">
        <v>1445</v>
      </c>
      <c r="E188" s="311" t="s">
        <v>1468</v>
      </c>
      <c r="F188" s="311">
        <v>1592</v>
      </c>
      <c r="G188" s="315">
        <v>300</v>
      </c>
      <c r="H188" s="321">
        <v>300</v>
      </c>
    </row>
    <row r="189" spans="1:8" x14ac:dyDescent="0.25">
      <c r="A189" s="311">
        <v>273</v>
      </c>
      <c r="B189" s="311" t="s">
        <v>1384</v>
      </c>
      <c r="C189" s="311" t="s">
        <v>372</v>
      </c>
      <c r="D189" s="311" t="s">
        <v>1442</v>
      </c>
      <c r="E189" s="311" t="s">
        <v>1474</v>
      </c>
      <c r="F189" s="311">
        <v>1323</v>
      </c>
      <c r="G189" s="315">
        <v>732.3</v>
      </c>
      <c r="H189" s="321">
        <v>915</v>
      </c>
    </row>
    <row r="190" spans="1:8" x14ac:dyDescent="0.25">
      <c r="A190" s="311">
        <v>274</v>
      </c>
      <c r="B190" s="311" t="s">
        <v>1385</v>
      </c>
      <c r="C190" s="311" t="s">
        <v>372</v>
      </c>
      <c r="D190" s="311" t="s">
        <v>1442</v>
      </c>
      <c r="E190" s="311" t="s">
        <v>1474</v>
      </c>
      <c r="F190" s="311">
        <v>1451</v>
      </c>
      <c r="G190" s="315">
        <v>629.1</v>
      </c>
      <c r="H190" s="321">
        <v>786</v>
      </c>
    </row>
    <row r="191" spans="1:8" x14ac:dyDescent="0.25">
      <c r="A191" s="311">
        <v>275</v>
      </c>
      <c r="B191" s="311" t="s">
        <v>1386</v>
      </c>
      <c r="C191" s="311" t="s">
        <v>372</v>
      </c>
      <c r="D191" s="311" t="s">
        <v>1442</v>
      </c>
      <c r="E191" s="311" t="s">
        <v>1474</v>
      </c>
      <c r="F191" s="311">
        <v>2067</v>
      </c>
      <c r="G191" s="315">
        <v>895.7</v>
      </c>
      <c r="H191" s="321">
        <v>1109</v>
      </c>
    </row>
    <row r="192" spans="1:8" x14ac:dyDescent="0.25">
      <c r="A192" s="311">
        <v>276</v>
      </c>
      <c r="B192" s="311" t="s">
        <v>1387</v>
      </c>
      <c r="C192" s="311" t="s">
        <v>372</v>
      </c>
      <c r="D192" s="311" t="s">
        <v>1442</v>
      </c>
      <c r="E192" s="311" t="s">
        <v>1474</v>
      </c>
      <c r="F192" s="311">
        <v>1551</v>
      </c>
      <c r="G192" s="315">
        <v>598</v>
      </c>
      <c r="H192" s="321">
        <v>748</v>
      </c>
    </row>
    <row r="193" spans="1:8" x14ac:dyDescent="0.25">
      <c r="A193" s="311">
        <v>277</v>
      </c>
      <c r="B193" s="311" t="s">
        <v>1388</v>
      </c>
      <c r="C193" s="311" t="s">
        <v>376</v>
      </c>
      <c r="D193" s="311" t="s">
        <v>1442</v>
      </c>
      <c r="E193" s="311" t="s">
        <v>1468</v>
      </c>
      <c r="F193" s="311">
        <v>8752</v>
      </c>
      <c r="G193" s="315">
        <v>878.6</v>
      </c>
      <c r="H193" s="321">
        <v>1097</v>
      </c>
    </row>
    <row r="194" spans="1:8" x14ac:dyDescent="0.25">
      <c r="A194" s="311">
        <v>278</v>
      </c>
      <c r="B194" s="311" t="s">
        <v>1389</v>
      </c>
      <c r="C194" s="311" t="s">
        <v>372</v>
      </c>
      <c r="D194" s="311" t="s">
        <v>1442</v>
      </c>
      <c r="E194" s="311" t="s">
        <v>1474</v>
      </c>
      <c r="F194" s="311">
        <v>1349</v>
      </c>
      <c r="G194" s="315">
        <v>584.9</v>
      </c>
      <c r="H194" s="321">
        <v>787</v>
      </c>
    </row>
    <row r="195" spans="1:8" x14ac:dyDescent="0.25">
      <c r="A195" s="311">
        <v>279</v>
      </c>
      <c r="B195" s="311" t="s">
        <v>1390</v>
      </c>
      <c r="C195" s="311" t="s">
        <v>376</v>
      </c>
      <c r="D195" s="311" t="s">
        <v>1442</v>
      </c>
      <c r="E195" s="311" t="s">
        <v>1471</v>
      </c>
      <c r="F195" s="311">
        <v>1797</v>
      </c>
      <c r="G195" s="315">
        <v>194.38</v>
      </c>
      <c r="H195" s="321">
        <v>2231</v>
      </c>
    </row>
    <row r="196" spans="1:8" x14ac:dyDescent="0.25">
      <c r="A196" s="311">
        <v>280</v>
      </c>
      <c r="B196" s="311" t="s">
        <v>1391</v>
      </c>
      <c r="C196" s="311" t="s">
        <v>376</v>
      </c>
      <c r="D196" s="311" t="s">
        <v>1442</v>
      </c>
      <c r="E196" s="311" t="s">
        <v>1471</v>
      </c>
      <c r="F196" s="311">
        <v>544</v>
      </c>
      <c r="G196" s="315">
        <v>4061.1570000000002</v>
      </c>
      <c r="H196" s="321">
        <v>5077</v>
      </c>
    </row>
    <row r="197" spans="1:8" x14ac:dyDescent="0.25">
      <c r="A197" s="311">
        <v>281</v>
      </c>
      <c r="B197" s="311" t="s">
        <v>1392</v>
      </c>
      <c r="C197" s="311" t="s">
        <v>376</v>
      </c>
      <c r="D197" s="311" t="s">
        <v>1442</v>
      </c>
      <c r="E197" s="311" t="s">
        <v>1471</v>
      </c>
      <c r="F197" s="311">
        <v>6705</v>
      </c>
      <c r="G197" s="315">
        <v>2674.95</v>
      </c>
      <c r="H197" s="321">
        <v>3344</v>
      </c>
    </row>
    <row r="198" spans="1:8" x14ac:dyDescent="0.25">
      <c r="A198" s="311">
        <v>282</v>
      </c>
      <c r="B198" s="311" t="s">
        <v>1393</v>
      </c>
      <c r="C198" s="311" t="s">
        <v>372</v>
      </c>
      <c r="D198" s="311" t="s">
        <v>1442</v>
      </c>
      <c r="E198" s="311" t="s">
        <v>1474</v>
      </c>
      <c r="F198" s="311">
        <v>4451</v>
      </c>
      <c r="G198" s="315">
        <v>1845.1</v>
      </c>
      <c r="H198" s="321">
        <v>2306</v>
      </c>
    </row>
    <row r="199" spans="1:8" x14ac:dyDescent="0.25">
      <c r="A199" s="311">
        <v>285</v>
      </c>
      <c r="B199" s="311" t="s">
        <v>1394</v>
      </c>
      <c r="C199" s="311" t="s">
        <v>372</v>
      </c>
      <c r="D199" s="311" t="s">
        <v>1442</v>
      </c>
      <c r="E199" s="311" t="s">
        <v>1474</v>
      </c>
      <c r="F199" s="311">
        <v>2125</v>
      </c>
      <c r="G199" s="315">
        <v>920</v>
      </c>
      <c r="H199" s="321">
        <v>1151</v>
      </c>
    </row>
    <row r="200" spans="1:8" x14ac:dyDescent="0.25">
      <c r="A200" s="311">
        <v>286</v>
      </c>
      <c r="B200" s="311" t="s">
        <v>1395</v>
      </c>
      <c r="C200" s="311" t="s">
        <v>372</v>
      </c>
      <c r="D200" s="311" t="s">
        <v>1442</v>
      </c>
      <c r="E200" s="311" t="s">
        <v>1474</v>
      </c>
      <c r="F200" s="311">
        <v>837</v>
      </c>
      <c r="G200" s="315">
        <v>301.8</v>
      </c>
      <c r="H200" s="321">
        <v>669</v>
      </c>
    </row>
    <row r="201" spans="1:8" x14ac:dyDescent="0.25">
      <c r="A201" s="311">
        <v>288</v>
      </c>
      <c r="B201" s="311" t="s">
        <v>1396</v>
      </c>
      <c r="C201" s="311" t="s">
        <v>372</v>
      </c>
      <c r="D201" s="311" t="s">
        <v>1442</v>
      </c>
      <c r="E201" s="311" t="s">
        <v>1474</v>
      </c>
      <c r="F201" s="311">
        <v>6259</v>
      </c>
      <c r="G201" s="315">
        <v>2754</v>
      </c>
      <c r="H201" s="321">
        <v>4607</v>
      </c>
    </row>
    <row r="202" spans="1:8" x14ac:dyDescent="0.25">
      <c r="A202" s="311">
        <v>290</v>
      </c>
      <c r="B202" s="311" t="s">
        <v>1397</v>
      </c>
      <c r="C202" s="311" t="s">
        <v>372</v>
      </c>
      <c r="D202" s="311" t="s">
        <v>1442</v>
      </c>
      <c r="E202" s="311" t="s">
        <v>1474</v>
      </c>
      <c r="F202" s="311">
        <v>718</v>
      </c>
      <c r="G202" s="315">
        <v>315</v>
      </c>
      <c r="H202" s="321">
        <v>495</v>
      </c>
    </row>
    <row r="203" spans="1:8" x14ac:dyDescent="0.25">
      <c r="A203" s="311">
        <v>292</v>
      </c>
      <c r="B203" s="311" t="s">
        <v>1398</v>
      </c>
      <c r="C203" s="311" t="s">
        <v>372</v>
      </c>
      <c r="D203" s="311" t="s">
        <v>1442</v>
      </c>
      <c r="E203" s="311" t="s">
        <v>1474</v>
      </c>
      <c r="F203" s="311">
        <v>6841</v>
      </c>
      <c r="G203" s="315">
        <v>2394.1</v>
      </c>
      <c r="H203" s="321">
        <v>2993</v>
      </c>
    </row>
    <row r="204" spans="1:8" x14ac:dyDescent="0.25">
      <c r="A204" s="311">
        <v>294</v>
      </c>
      <c r="B204" s="311" t="s">
        <v>1399</v>
      </c>
      <c r="C204" s="311" t="s">
        <v>372</v>
      </c>
      <c r="D204" s="311" t="s">
        <v>1442</v>
      </c>
      <c r="E204" s="311" t="s">
        <v>1474</v>
      </c>
      <c r="F204" s="311">
        <v>2333</v>
      </c>
      <c r="G204" s="315">
        <v>1388</v>
      </c>
      <c r="H204" s="321">
        <v>1254</v>
      </c>
    </row>
    <row r="205" spans="1:8" x14ac:dyDescent="0.25">
      <c r="A205" s="311">
        <v>295</v>
      </c>
      <c r="B205" s="311" t="s">
        <v>1400</v>
      </c>
      <c r="C205" s="311" t="s">
        <v>372</v>
      </c>
      <c r="D205" s="311" t="s">
        <v>1442</v>
      </c>
      <c r="E205" s="311" t="s">
        <v>1474</v>
      </c>
      <c r="F205" s="311">
        <v>6929</v>
      </c>
      <c r="G205" s="315">
        <v>1405.3</v>
      </c>
      <c r="H205" s="321">
        <v>3811</v>
      </c>
    </row>
    <row r="206" spans="1:8" x14ac:dyDescent="0.25">
      <c r="A206" s="311">
        <v>297</v>
      </c>
      <c r="B206" s="311" t="s">
        <v>1401</v>
      </c>
      <c r="C206" s="311" t="s">
        <v>376</v>
      </c>
      <c r="D206" s="311" t="s">
        <v>1442</v>
      </c>
      <c r="E206" s="311" t="s">
        <v>1471</v>
      </c>
      <c r="F206" s="311">
        <v>3685</v>
      </c>
      <c r="G206" s="315">
        <v>369.11399999999998</v>
      </c>
      <c r="H206" s="321">
        <v>462</v>
      </c>
    </row>
    <row r="207" spans="1:8" x14ac:dyDescent="0.25">
      <c r="A207" s="311">
        <v>298</v>
      </c>
      <c r="B207" s="311" t="s">
        <v>1402</v>
      </c>
      <c r="C207" s="311" t="s">
        <v>376</v>
      </c>
      <c r="D207" s="311" t="s">
        <v>1442</v>
      </c>
      <c r="E207" s="311" t="s">
        <v>1471</v>
      </c>
      <c r="F207" s="311">
        <v>6835</v>
      </c>
      <c r="G207" s="315">
        <v>684.63900000000001</v>
      </c>
      <c r="H207" s="321">
        <v>856</v>
      </c>
    </row>
    <row r="208" spans="1:8" x14ac:dyDescent="0.25">
      <c r="A208" s="311">
        <v>300</v>
      </c>
      <c r="B208" s="311" t="s">
        <v>1403</v>
      </c>
      <c r="C208" s="311" t="s">
        <v>376</v>
      </c>
      <c r="D208" s="311" t="s">
        <v>1442</v>
      </c>
      <c r="E208" s="311" t="s">
        <v>1468</v>
      </c>
      <c r="F208" s="311">
        <v>1705</v>
      </c>
      <c r="G208" s="315">
        <v>1171.95</v>
      </c>
      <c r="H208" s="321">
        <v>1467</v>
      </c>
    </row>
    <row r="209" spans="1:8" x14ac:dyDescent="0.25">
      <c r="A209" s="311">
        <v>328</v>
      </c>
      <c r="B209" s="311" t="s">
        <v>1404</v>
      </c>
      <c r="C209" s="311" t="s">
        <v>356</v>
      </c>
      <c r="D209" s="311" t="s">
        <v>1442</v>
      </c>
      <c r="E209" s="311" t="s">
        <v>1468</v>
      </c>
      <c r="F209" s="311">
        <v>3325</v>
      </c>
      <c r="G209" s="315">
        <v>532</v>
      </c>
      <c r="H209" s="321">
        <v>532</v>
      </c>
    </row>
    <row r="210" spans="1:8" x14ac:dyDescent="0.25">
      <c r="A210" s="311">
        <v>329</v>
      </c>
      <c r="B210" s="311" t="s">
        <v>1405</v>
      </c>
      <c r="C210" s="311" t="s">
        <v>380</v>
      </c>
      <c r="D210" s="311" t="s">
        <v>1442</v>
      </c>
      <c r="E210" s="311" t="s">
        <v>1474</v>
      </c>
      <c r="F210" s="311">
        <v>5459</v>
      </c>
      <c r="G210" s="315">
        <v>5910</v>
      </c>
      <c r="H210" s="321">
        <v>7274</v>
      </c>
    </row>
    <row r="211" spans="1:8" x14ac:dyDescent="0.25">
      <c r="A211" s="311">
        <v>331</v>
      </c>
      <c r="B211" s="311" t="s">
        <v>1291</v>
      </c>
      <c r="C211" s="311" t="s">
        <v>362</v>
      </c>
      <c r="D211" s="311" t="s">
        <v>1442</v>
      </c>
      <c r="E211" s="311" t="s">
        <v>1467</v>
      </c>
      <c r="F211" s="311">
        <v>1444</v>
      </c>
      <c r="G211" s="315">
        <v>4120</v>
      </c>
      <c r="H211" s="321">
        <v>4120</v>
      </c>
    </row>
    <row r="212" spans="1:8" x14ac:dyDescent="0.25">
      <c r="A212" s="311">
        <v>332</v>
      </c>
      <c r="B212" s="311" t="s">
        <v>1406</v>
      </c>
      <c r="C212" s="311" t="s">
        <v>352</v>
      </c>
      <c r="D212" s="311" t="s">
        <v>1442</v>
      </c>
      <c r="E212" s="311" t="s">
        <v>1471</v>
      </c>
      <c r="F212" s="311">
        <v>796</v>
      </c>
      <c r="G212" s="315">
        <v>128</v>
      </c>
      <c r="H212" s="321">
        <v>128</v>
      </c>
    </row>
    <row r="213" spans="1:8" x14ac:dyDescent="0.25">
      <c r="A213" s="311">
        <v>333</v>
      </c>
      <c r="B213" s="311" t="s">
        <v>1407</v>
      </c>
      <c r="C213" s="311" t="s">
        <v>352</v>
      </c>
      <c r="D213" s="311" t="s">
        <v>1442</v>
      </c>
      <c r="E213" s="311" t="s">
        <v>1471</v>
      </c>
      <c r="F213" s="311">
        <v>3435</v>
      </c>
      <c r="G213" s="315">
        <v>550</v>
      </c>
      <c r="H213" s="321">
        <v>550</v>
      </c>
    </row>
    <row r="214" spans="1:8" x14ac:dyDescent="0.25">
      <c r="A214" s="311">
        <v>334</v>
      </c>
      <c r="B214" s="311" t="s">
        <v>1292</v>
      </c>
      <c r="C214" s="311" t="s">
        <v>362</v>
      </c>
      <c r="D214" s="311" t="s">
        <v>1442</v>
      </c>
      <c r="E214" s="311" t="s">
        <v>1467</v>
      </c>
      <c r="F214" s="311">
        <v>6402</v>
      </c>
      <c r="G214" s="315">
        <v>2304</v>
      </c>
      <c r="H214" s="321">
        <v>2305</v>
      </c>
    </row>
    <row r="215" spans="1:8" x14ac:dyDescent="0.25">
      <c r="A215" s="311">
        <v>335</v>
      </c>
      <c r="B215" s="311" t="s">
        <v>1293</v>
      </c>
      <c r="C215" s="311" t="s">
        <v>362</v>
      </c>
      <c r="D215" s="311" t="s">
        <v>1442</v>
      </c>
      <c r="E215" s="311" t="s">
        <v>1467</v>
      </c>
      <c r="F215" s="311">
        <v>1470</v>
      </c>
      <c r="G215" s="315">
        <v>529</v>
      </c>
      <c r="H215" s="321">
        <v>529</v>
      </c>
    </row>
    <row r="216" spans="1:8" x14ac:dyDescent="0.25">
      <c r="A216" s="311">
        <v>336</v>
      </c>
      <c r="B216" s="311" t="s">
        <v>1294</v>
      </c>
      <c r="C216" s="311" t="s">
        <v>381</v>
      </c>
      <c r="D216" s="311" t="s">
        <v>1442</v>
      </c>
      <c r="E216" s="311" t="s">
        <v>1469</v>
      </c>
      <c r="F216" s="311">
        <v>440</v>
      </c>
      <c r="G216" s="315">
        <v>53</v>
      </c>
      <c r="H216" s="321">
        <v>53</v>
      </c>
    </row>
    <row r="217" spans="1:8" x14ac:dyDescent="0.25">
      <c r="A217" s="311">
        <v>337</v>
      </c>
      <c r="B217" s="311" t="s">
        <v>1295</v>
      </c>
      <c r="C217" s="311" t="s">
        <v>382</v>
      </c>
      <c r="D217" s="311" t="s">
        <v>1442</v>
      </c>
      <c r="E217" s="311" t="s">
        <v>1469</v>
      </c>
      <c r="F217" s="311">
        <v>300</v>
      </c>
      <c r="G217" s="315">
        <v>36</v>
      </c>
      <c r="H217" s="321">
        <v>36</v>
      </c>
    </row>
    <row r="218" spans="1:8" x14ac:dyDescent="0.25">
      <c r="A218" s="311">
        <v>338</v>
      </c>
      <c r="B218" s="311" t="s">
        <v>1434</v>
      </c>
      <c r="C218" s="311" t="s">
        <v>383</v>
      </c>
      <c r="D218" s="311" t="s">
        <v>1442</v>
      </c>
      <c r="E218" s="311" t="s">
        <v>1467</v>
      </c>
      <c r="F218" s="311">
        <v>1044</v>
      </c>
      <c r="G218" s="315">
        <v>376</v>
      </c>
      <c r="H218" s="321">
        <v>376</v>
      </c>
    </row>
    <row r="219" spans="1:8" x14ac:dyDescent="0.25">
      <c r="A219" s="311">
        <v>339</v>
      </c>
      <c r="B219" s="311" t="s">
        <v>1435</v>
      </c>
      <c r="C219" s="311" t="s">
        <v>383</v>
      </c>
      <c r="D219" s="311" t="s">
        <v>1442</v>
      </c>
      <c r="E219" s="311" t="s">
        <v>1467</v>
      </c>
      <c r="F219" s="311">
        <v>3050</v>
      </c>
      <c r="G219" s="315">
        <v>1098</v>
      </c>
      <c r="H219" s="321">
        <v>1098</v>
      </c>
    </row>
    <row r="220" spans="1:8" x14ac:dyDescent="0.25">
      <c r="A220" s="311">
        <v>340</v>
      </c>
      <c r="B220" s="311" t="s">
        <v>1436</v>
      </c>
      <c r="C220" s="311" t="s">
        <v>383</v>
      </c>
      <c r="D220" s="311" t="s">
        <v>1442</v>
      </c>
      <c r="E220" s="311" t="s">
        <v>1467</v>
      </c>
      <c r="F220" s="311">
        <v>2240</v>
      </c>
      <c r="G220" s="315">
        <v>806</v>
      </c>
      <c r="H220" s="321">
        <v>806</v>
      </c>
    </row>
    <row r="221" spans="1:8" x14ac:dyDescent="0.25">
      <c r="A221" s="311">
        <v>343</v>
      </c>
      <c r="B221" s="311" t="s">
        <v>1408</v>
      </c>
      <c r="C221" s="311" t="s">
        <v>384</v>
      </c>
      <c r="D221" s="311" t="s">
        <v>1442</v>
      </c>
      <c r="E221" s="311" t="s">
        <v>1471</v>
      </c>
      <c r="F221" s="311">
        <v>840</v>
      </c>
      <c r="G221" s="315">
        <v>369.2</v>
      </c>
      <c r="H221" s="321">
        <v>1117</v>
      </c>
    </row>
    <row r="222" spans="1:8" x14ac:dyDescent="0.25">
      <c r="A222" s="311">
        <v>344</v>
      </c>
      <c r="B222" s="311" t="s">
        <v>1409</v>
      </c>
      <c r="C222" s="311" t="s">
        <v>384</v>
      </c>
      <c r="D222" s="311" t="s">
        <v>1442</v>
      </c>
      <c r="E222" s="311" t="s">
        <v>1471</v>
      </c>
      <c r="F222" s="311">
        <v>3359</v>
      </c>
      <c r="G222" s="315">
        <v>1477</v>
      </c>
      <c r="H222" s="321">
        <v>1780</v>
      </c>
    </row>
    <row r="223" spans="1:8" x14ac:dyDescent="0.25">
      <c r="A223" s="311">
        <v>346</v>
      </c>
      <c r="B223" s="311" t="s">
        <v>1410</v>
      </c>
      <c r="C223" s="311" t="s">
        <v>372</v>
      </c>
      <c r="D223" s="311" t="s">
        <v>1442</v>
      </c>
      <c r="E223" s="311" t="s">
        <v>1474</v>
      </c>
      <c r="F223" s="311">
        <v>8722</v>
      </c>
      <c r="G223" s="315">
        <v>6200</v>
      </c>
      <c r="H223" s="321">
        <v>5000</v>
      </c>
    </row>
    <row r="224" spans="1:8" x14ac:dyDescent="0.25">
      <c r="A224" s="311">
        <v>347</v>
      </c>
      <c r="B224" s="311" t="s">
        <v>1411</v>
      </c>
      <c r="C224" s="311" t="s">
        <v>372</v>
      </c>
      <c r="D224" s="311" t="s">
        <v>1442</v>
      </c>
      <c r="E224" s="311" t="s">
        <v>1474</v>
      </c>
      <c r="F224" s="311">
        <v>758</v>
      </c>
      <c r="G224" s="315">
        <v>540</v>
      </c>
      <c r="H224" s="321">
        <v>546</v>
      </c>
    </row>
    <row r="225" spans="1:8" x14ac:dyDescent="0.25">
      <c r="A225" s="311">
        <v>348</v>
      </c>
      <c r="B225" s="311" t="s">
        <v>1412</v>
      </c>
      <c r="C225" s="311" t="s">
        <v>352</v>
      </c>
      <c r="D225" s="311" t="s">
        <v>1442</v>
      </c>
      <c r="E225" s="311" t="s">
        <v>1471</v>
      </c>
      <c r="F225" s="311">
        <v>7669</v>
      </c>
      <c r="G225" s="315">
        <v>6613</v>
      </c>
      <c r="H225" s="321">
        <v>4428</v>
      </c>
    </row>
    <row r="226" spans="1:8" x14ac:dyDescent="0.25">
      <c r="A226" s="311">
        <v>349</v>
      </c>
      <c r="B226" s="311" t="s">
        <v>1296</v>
      </c>
      <c r="C226" s="311" t="s">
        <v>362</v>
      </c>
      <c r="D226" s="311" t="s">
        <v>1442</v>
      </c>
      <c r="E226" s="311" t="s">
        <v>1467</v>
      </c>
      <c r="F226" s="311">
        <v>1504</v>
      </c>
      <c r="G226" s="315">
        <v>540</v>
      </c>
      <c r="H226" s="321">
        <v>540</v>
      </c>
    </row>
    <row r="227" spans="1:8" x14ac:dyDescent="0.25">
      <c r="A227" s="311">
        <v>350</v>
      </c>
      <c r="B227" s="311" t="s">
        <v>1297</v>
      </c>
      <c r="C227" s="311" t="s">
        <v>362</v>
      </c>
      <c r="D227" s="311" t="s">
        <v>1442</v>
      </c>
      <c r="E227" s="311" t="s">
        <v>1467</v>
      </c>
      <c r="F227" s="311">
        <v>2339</v>
      </c>
      <c r="G227" s="315">
        <v>840</v>
      </c>
      <c r="H227" s="321">
        <v>839</v>
      </c>
    </row>
    <row r="228" spans="1:8" x14ac:dyDescent="0.25">
      <c r="A228" s="311">
        <v>351</v>
      </c>
      <c r="B228" s="311" t="s">
        <v>1298</v>
      </c>
      <c r="C228" s="311" t="s">
        <v>362</v>
      </c>
      <c r="D228" s="311" t="s">
        <v>1442</v>
      </c>
      <c r="E228" s="311" t="s">
        <v>1467</v>
      </c>
      <c r="F228" s="311">
        <v>3114</v>
      </c>
      <c r="G228" s="315">
        <v>1120</v>
      </c>
      <c r="H228" s="321">
        <v>1117</v>
      </c>
    </row>
    <row r="229" spans="1:8" x14ac:dyDescent="0.25">
      <c r="A229" s="311">
        <v>352</v>
      </c>
      <c r="B229" s="311" t="s">
        <v>1299</v>
      </c>
      <c r="C229" s="311" t="s">
        <v>362</v>
      </c>
      <c r="D229" s="311" t="s">
        <v>1442</v>
      </c>
      <c r="E229" s="311" t="s">
        <v>1467</v>
      </c>
      <c r="F229" s="311">
        <v>1176</v>
      </c>
      <c r="G229" s="315">
        <v>420</v>
      </c>
      <c r="H229" s="321">
        <v>422</v>
      </c>
    </row>
    <row r="230" spans="1:8" x14ac:dyDescent="0.25">
      <c r="A230" s="311">
        <v>353</v>
      </c>
      <c r="B230" s="311" t="s">
        <v>1300</v>
      </c>
      <c r="C230" s="311" t="s">
        <v>362</v>
      </c>
      <c r="D230" s="311" t="s">
        <v>1442</v>
      </c>
      <c r="E230" s="311" t="s">
        <v>1467</v>
      </c>
      <c r="F230" s="311">
        <v>1199</v>
      </c>
      <c r="G230" s="315">
        <v>430</v>
      </c>
      <c r="H230" s="321">
        <v>429</v>
      </c>
    </row>
    <row r="231" spans="1:8" x14ac:dyDescent="0.25">
      <c r="A231" s="311">
        <v>354</v>
      </c>
      <c r="B231" s="311" t="s">
        <v>1301</v>
      </c>
      <c r="C231" s="311" t="s">
        <v>381</v>
      </c>
      <c r="D231" s="311" t="s">
        <v>1442</v>
      </c>
      <c r="E231" s="311" t="s">
        <v>1467</v>
      </c>
      <c r="F231" s="311">
        <v>1923</v>
      </c>
      <c r="G231" s="315">
        <v>660</v>
      </c>
      <c r="H231" s="321">
        <v>660</v>
      </c>
    </row>
    <row r="232" spans="1:8" x14ac:dyDescent="0.25">
      <c r="A232" s="311">
        <v>355</v>
      </c>
      <c r="B232" s="311" t="s">
        <v>1413</v>
      </c>
      <c r="C232" s="311" t="s">
        <v>372</v>
      </c>
      <c r="D232" s="311" t="s">
        <v>1442</v>
      </c>
      <c r="E232" s="311" t="s">
        <v>1474</v>
      </c>
      <c r="F232" s="311">
        <v>1128</v>
      </c>
      <c r="G232" s="315">
        <v>180</v>
      </c>
      <c r="H232" s="321">
        <v>180</v>
      </c>
    </row>
    <row r="233" spans="1:8" x14ac:dyDescent="0.25">
      <c r="A233" s="311">
        <v>356</v>
      </c>
      <c r="B233" s="311" t="s">
        <v>1414</v>
      </c>
      <c r="C233" s="311" t="s">
        <v>372</v>
      </c>
      <c r="D233" s="311" t="s">
        <v>1442</v>
      </c>
      <c r="E233" s="311" t="s">
        <v>1474</v>
      </c>
      <c r="F233" s="311">
        <v>1575</v>
      </c>
      <c r="G233" s="315">
        <v>240</v>
      </c>
      <c r="H233" s="321">
        <v>252</v>
      </c>
    </row>
    <row r="234" spans="1:8" x14ac:dyDescent="0.25">
      <c r="A234" s="311">
        <v>357</v>
      </c>
      <c r="B234" s="311" t="s">
        <v>1415</v>
      </c>
      <c r="C234" s="311" t="s">
        <v>376</v>
      </c>
      <c r="D234" s="311" t="s">
        <v>1442</v>
      </c>
      <c r="E234" s="311" t="s">
        <v>1471</v>
      </c>
      <c r="F234" s="311">
        <v>2408</v>
      </c>
      <c r="G234" s="315">
        <v>385</v>
      </c>
      <c r="H234" s="321">
        <v>386</v>
      </c>
    </row>
    <row r="235" spans="1:8" x14ac:dyDescent="0.25">
      <c r="A235" s="311">
        <v>358</v>
      </c>
      <c r="B235" s="311" t="s">
        <v>1416</v>
      </c>
      <c r="C235" s="311" t="s">
        <v>384</v>
      </c>
      <c r="D235" s="311" t="s">
        <v>1442</v>
      </c>
      <c r="E235" s="311" t="s">
        <v>1479</v>
      </c>
      <c r="F235" s="311">
        <v>356</v>
      </c>
      <c r="G235" s="315">
        <v>56</v>
      </c>
      <c r="H235" s="321">
        <v>56</v>
      </c>
    </row>
    <row r="236" spans="1:8" x14ac:dyDescent="0.25">
      <c r="A236" s="311">
        <v>359</v>
      </c>
      <c r="B236" s="311" t="s">
        <v>1302</v>
      </c>
      <c r="C236" s="311" t="s">
        <v>381</v>
      </c>
      <c r="D236" s="311" t="s">
        <v>1442</v>
      </c>
      <c r="E236" s="311" t="s">
        <v>1467</v>
      </c>
      <c r="F236" s="311">
        <v>2030</v>
      </c>
      <c r="G236" s="315">
        <v>400</v>
      </c>
      <c r="H236" s="321">
        <v>389</v>
      </c>
    </row>
    <row r="237" spans="1:8" x14ac:dyDescent="0.25">
      <c r="A237" s="311">
        <v>360</v>
      </c>
      <c r="B237" s="311" t="s">
        <v>1303</v>
      </c>
      <c r="C237" s="311" t="s">
        <v>381</v>
      </c>
      <c r="D237" s="311" t="s">
        <v>1442</v>
      </c>
      <c r="E237" s="311" t="s">
        <v>1467</v>
      </c>
      <c r="F237" s="311">
        <v>1505</v>
      </c>
      <c r="G237" s="315">
        <v>540</v>
      </c>
      <c r="H237" s="321">
        <v>341</v>
      </c>
    </row>
    <row r="238" spans="1:8" x14ac:dyDescent="0.25">
      <c r="A238" s="311">
        <v>361</v>
      </c>
      <c r="B238" s="311" t="s">
        <v>1304</v>
      </c>
      <c r="C238" s="311" t="s">
        <v>381</v>
      </c>
      <c r="D238" s="311" t="s">
        <v>1442</v>
      </c>
      <c r="E238" s="311" t="s">
        <v>1467</v>
      </c>
      <c r="F238" s="311">
        <v>1060</v>
      </c>
      <c r="G238" s="315">
        <v>380</v>
      </c>
      <c r="H238" s="321">
        <v>240</v>
      </c>
    </row>
    <row r="239" spans="1:8" x14ac:dyDescent="0.25">
      <c r="A239" s="311">
        <v>362</v>
      </c>
      <c r="B239" s="311" t="s">
        <v>1305</v>
      </c>
      <c r="C239" s="311" t="s">
        <v>381</v>
      </c>
      <c r="D239" s="311" t="s">
        <v>1442</v>
      </c>
      <c r="E239" s="311" t="s">
        <v>1467</v>
      </c>
      <c r="F239" s="311">
        <v>830</v>
      </c>
      <c r="G239" s="315">
        <v>290</v>
      </c>
      <c r="H239" s="321">
        <v>187</v>
      </c>
    </row>
    <row r="240" spans="1:8" x14ac:dyDescent="0.25">
      <c r="A240" s="311">
        <v>363</v>
      </c>
      <c r="B240" s="311" t="s">
        <v>1306</v>
      </c>
      <c r="C240" s="311" t="s">
        <v>381</v>
      </c>
      <c r="D240" s="311" t="s">
        <v>1442</v>
      </c>
      <c r="E240" s="311" t="s">
        <v>1467</v>
      </c>
      <c r="F240" s="311">
        <v>700</v>
      </c>
      <c r="G240" s="315">
        <v>250</v>
      </c>
      <c r="H240" s="321">
        <v>135</v>
      </c>
    </row>
    <row r="241" spans="1:8" x14ac:dyDescent="0.25">
      <c r="A241" s="311">
        <v>364</v>
      </c>
      <c r="B241" s="311" t="s">
        <v>1307</v>
      </c>
      <c r="C241" s="311" t="s">
        <v>381</v>
      </c>
      <c r="D241" s="311" t="s">
        <v>1442</v>
      </c>
      <c r="E241" s="311" t="s">
        <v>1467</v>
      </c>
      <c r="F241" s="311">
        <v>713</v>
      </c>
      <c r="G241" s="315">
        <v>250</v>
      </c>
      <c r="H241" s="321">
        <v>162</v>
      </c>
    </row>
    <row r="242" spans="1:8" x14ac:dyDescent="0.25">
      <c r="A242" s="311">
        <v>365</v>
      </c>
      <c r="B242" s="311" t="s">
        <v>1308</v>
      </c>
      <c r="C242" s="311" t="s">
        <v>381</v>
      </c>
      <c r="D242" s="311" t="s">
        <v>1442</v>
      </c>
      <c r="E242" s="311" t="s">
        <v>1467</v>
      </c>
      <c r="F242" s="311">
        <v>2039</v>
      </c>
      <c r="G242" s="315">
        <v>730</v>
      </c>
      <c r="H242" s="321">
        <v>461</v>
      </c>
    </row>
    <row r="243" spans="1:8" x14ac:dyDescent="0.25">
      <c r="A243" s="311">
        <v>366</v>
      </c>
      <c r="B243" s="311" t="s">
        <v>1309</v>
      </c>
      <c r="C243" s="311" t="s">
        <v>362</v>
      </c>
      <c r="D243" s="311" t="s">
        <v>1442</v>
      </c>
      <c r="E243" s="311" t="s">
        <v>1467</v>
      </c>
      <c r="F243" s="311">
        <v>8929</v>
      </c>
      <c r="G243" s="315">
        <v>150814</v>
      </c>
      <c r="H243" s="321">
        <v>7787</v>
      </c>
    </row>
    <row r="244" spans="1:8" x14ac:dyDescent="0.25">
      <c r="A244" s="311">
        <v>367</v>
      </c>
      <c r="B244" s="311" t="s">
        <v>1310</v>
      </c>
      <c r="C244" s="311" t="s">
        <v>365</v>
      </c>
      <c r="D244" s="311" t="s">
        <v>1446</v>
      </c>
      <c r="E244" s="311" t="s">
        <v>1468</v>
      </c>
      <c r="F244" s="311">
        <v>2181</v>
      </c>
      <c r="G244" s="315">
        <v>1500</v>
      </c>
      <c r="H244" s="321">
        <v>1483</v>
      </c>
    </row>
    <row r="245" spans="1:8" x14ac:dyDescent="0.25">
      <c r="A245" s="311">
        <v>368</v>
      </c>
      <c r="B245" s="311" t="s">
        <v>1417</v>
      </c>
      <c r="C245" s="311" t="s">
        <v>374</v>
      </c>
      <c r="D245" s="311" t="s">
        <v>1465</v>
      </c>
      <c r="E245" s="311" t="s">
        <v>1477</v>
      </c>
      <c r="F245" s="311">
        <v>598</v>
      </c>
      <c r="G245" s="315">
        <v>5649.5029999999997</v>
      </c>
      <c r="H245" s="321">
        <v>5649.5029999999997</v>
      </c>
    </row>
    <row r="246" spans="1:8" x14ac:dyDescent="0.25">
      <c r="A246" s="311">
        <v>370</v>
      </c>
      <c r="B246" s="311" t="s">
        <v>1437</v>
      </c>
      <c r="C246" s="311" t="s">
        <v>385</v>
      </c>
      <c r="D246" s="311" t="s">
        <v>1448</v>
      </c>
      <c r="E246" s="311" t="s">
        <v>1484</v>
      </c>
      <c r="F246" s="311">
        <v>0</v>
      </c>
      <c r="G246" s="315">
        <v>332275.22100000002</v>
      </c>
      <c r="H246" s="321">
        <v>332275.22100000002</v>
      </c>
    </row>
    <row r="247" spans="1:8" x14ac:dyDescent="0.25">
      <c r="A247" s="311">
        <v>372</v>
      </c>
      <c r="B247" s="311" t="s">
        <v>1418</v>
      </c>
      <c r="C247" s="311" t="s">
        <v>352</v>
      </c>
      <c r="D247" s="311" t="s">
        <v>1448</v>
      </c>
      <c r="E247" s="311" t="s">
        <v>1475</v>
      </c>
      <c r="F247" s="311">
        <v>2145</v>
      </c>
      <c r="G247" s="315">
        <v>182000</v>
      </c>
      <c r="H247" s="321">
        <v>182000</v>
      </c>
    </row>
    <row r="248" spans="1:8" x14ac:dyDescent="0.25">
      <c r="A248" s="311">
        <v>373</v>
      </c>
      <c r="B248" s="311" t="s">
        <v>1438</v>
      </c>
      <c r="C248" s="311" t="s">
        <v>386</v>
      </c>
      <c r="D248" s="311" t="s">
        <v>1448</v>
      </c>
      <c r="E248" s="311" t="s">
        <v>1485</v>
      </c>
      <c r="F248" s="311">
        <v>2839</v>
      </c>
      <c r="G248" s="315">
        <v>13489.971</v>
      </c>
      <c r="H248" s="321">
        <v>35495.207000000002</v>
      </c>
    </row>
    <row r="249" spans="1:8" x14ac:dyDescent="0.25">
      <c r="A249" s="311">
        <v>374</v>
      </c>
      <c r="B249" s="311" t="s">
        <v>1439</v>
      </c>
      <c r="C249" s="311" t="s">
        <v>387</v>
      </c>
      <c r="D249" s="311" t="s">
        <v>1448</v>
      </c>
      <c r="E249" s="311" t="s">
        <v>1486</v>
      </c>
      <c r="F249" s="311">
        <v>4957</v>
      </c>
      <c r="G249" s="315">
        <v>46971.574999999997</v>
      </c>
      <c r="H249" s="321">
        <v>49248.703999999998</v>
      </c>
    </row>
    <row r="250" spans="1:8" x14ac:dyDescent="0.25">
      <c r="A250" s="311">
        <v>376</v>
      </c>
      <c r="B250" s="311" t="s">
        <v>1440</v>
      </c>
      <c r="C250" s="311" t="s">
        <v>1441</v>
      </c>
      <c r="D250" s="311" t="s">
        <v>1466</v>
      </c>
      <c r="E250" s="311" t="s">
        <v>1468</v>
      </c>
      <c r="F250" s="311">
        <v>6213</v>
      </c>
      <c r="G250">
        <v>10691.3</v>
      </c>
      <c r="H250" s="376">
        <v>10691.3</v>
      </c>
    </row>
    <row r="251" spans="1:8" x14ac:dyDescent="0.25">
      <c r="A251" s="311">
        <v>377</v>
      </c>
      <c r="B251" s="311" t="s">
        <v>1578</v>
      </c>
      <c r="C251" s="311" t="s">
        <v>1579</v>
      </c>
      <c r="D251" s="311" t="s">
        <v>1581</v>
      </c>
      <c r="E251" s="311" t="s">
        <v>1476</v>
      </c>
      <c r="F251" s="311">
        <v>10570</v>
      </c>
      <c r="G251" s="311">
        <v>35466.92</v>
      </c>
      <c r="H251" s="311">
        <v>35466.92</v>
      </c>
    </row>
    <row r="252" spans="1:8" x14ac:dyDescent="0.25">
      <c r="A252" s="311">
        <v>378</v>
      </c>
      <c r="B252" s="311" t="s">
        <v>1580</v>
      </c>
      <c r="C252" s="311" t="s">
        <v>1579</v>
      </c>
      <c r="D252" s="311" t="s">
        <v>1582</v>
      </c>
      <c r="E252" s="311" t="s">
        <v>1476</v>
      </c>
      <c r="F252" s="311">
        <v>2370</v>
      </c>
      <c r="G252" s="311">
        <v>3980.8</v>
      </c>
      <c r="H252" s="311">
        <v>3980.8</v>
      </c>
    </row>
    <row r="253" spans="1:8" s="325" customFormat="1" ht="15.75" x14ac:dyDescent="0.25">
      <c r="A253" s="324"/>
      <c r="B253" s="324"/>
      <c r="C253" s="324"/>
      <c r="D253" s="324"/>
      <c r="E253" s="322" t="s">
        <v>132</v>
      </c>
      <c r="F253" s="322"/>
      <c r="G253" s="323">
        <f>SUM(G7:G252)</f>
        <v>1466135.2099999997</v>
      </c>
      <c r="H253" s="323">
        <f>SUM(H7:H252)</f>
        <v>1472534.4979999997</v>
      </c>
    </row>
    <row r="254" spans="1:8" ht="15.75" x14ac:dyDescent="0.25">
      <c r="A254" s="86"/>
      <c r="B254" s="86"/>
      <c r="C254" s="86"/>
      <c r="D254" s="86"/>
      <c r="E254" s="86"/>
      <c r="F254" s="86"/>
      <c r="G254" s="316"/>
      <c r="H254" s="316"/>
    </row>
    <row r="255" spans="1:8" ht="15.75" x14ac:dyDescent="0.25">
      <c r="A255" s="86"/>
      <c r="B255" s="86"/>
      <c r="C255" s="86"/>
      <c r="D255" s="86"/>
      <c r="E255" s="86"/>
      <c r="F255" s="86"/>
      <c r="G255" s="317"/>
      <c r="H255" s="317"/>
    </row>
  </sheetData>
  <sortState ref="A7:H250">
    <sortCondition ref="A7"/>
  </sortState>
  <mergeCells count="3">
    <mergeCell ref="A3:H3"/>
    <mergeCell ref="A2:H2"/>
    <mergeCell ref="A1:H1"/>
  </mergeCells>
  <conditionalFormatting sqref="A6:H6">
    <cfRule type="colorScale" priority="4">
      <colorScale>
        <cfvo type="min"/>
        <cfvo type="max"/>
        <color theme="4"/>
        <color rgb="FFFFEF9C"/>
      </colorScale>
    </cfRule>
  </conditionalFormatting>
  <pageMargins left="0.7" right="0.7" top="0.75" bottom="0.75" header="0.3" footer="0.3"/>
  <pageSetup paperSize="9" scale="61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"/>
  <sheetViews>
    <sheetView view="pageBreakPreview" topLeftCell="A16" zoomScale="142" zoomScaleNormal="100" zoomScaleSheetLayoutView="142" workbookViewId="0">
      <selection activeCell="C14" sqref="C14:E14"/>
    </sheetView>
  </sheetViews>
  <sheetFormatPr defaultRowHeight="15" x14ac:dyDescent="0.25"/>
  <cols>
    <col min="1" max="1" width="17.7109375" style="2" customWidth="1"/>
    <col min="2" max="2" width="66.7109375" style="2" customWidth="1"/>
    <col min="3" max="3" width="13.5703125" style="2" bestFit="1" customWidth="1"/>
    <col min="4" max="4" width="13.5703125" style="2" customWidth="1"/>
    <col min="5" max="5" width="13.5703125" style="2" bestFit="1" customWidth="1"/>
    <col min="6" max="6" width="0.140625" style="2" customWidth="1"/>
    <col min="7" max="7" width="8.140625" style="2" hidden="1" customWidth="1"/>
    <col min="8" max="16384" width="9.140625" style="2"/>
  </cols>
  <sheetData>
    <row r="1" spans="1:9" x14ac:dyDescent="0.25">
      <c r="A1" s="80"/>
      <c r="B1" s="80"/>
      <c r="C1" s="28"/>
      <c r="D1" s="28"/>
      <c r="E1" s="28"/>
      <c r="F1" s="28"/>
      <c r="G1" s="81"/>
    </row>
    <row r="2" spans="1:9" x14ac:dyDescent="0.25">
      <c r="A2" s="535" t="s">
        <v>1565</v>
      </c>
      <c r="B2" s="535"/>
      <c r="C2" s="535"/>
      <c r="D2" s="535"/>
      <c r="E2" s="535"/>
      <c r="F2" s="535"/>
      <c r="G2" s="535"/>
      <c r="H2" s="30"/>
      <c r="I2" s="30"/>
    </row>
    <row r="3" spans="1:9" ht="15" customHeight="1" x14ac:dyDescent="0.25">
      <c r="A3" s="535" t="s">
        <v>133</v>
      </c>
      <c r="B3" s="535"/>
      <c r="C3" s="535"/>
      <c r="D3" s="535"/>
      <c r="E3" s="535"/>
      <c r="F3" s="535"/>
      <c r="G3" s="535"/>
      <c r="H3" s="30"/>
      <c r="I3" s="30"/>
    </row>
    <row r="4" spans="1:9" ht="15" customHeight="1" x14ac:dyDescent="0.25">
      <c r="A4" s="590" t="s">
        <v>165</v>
      </c>
      <c r="B4" s="590"/>
      <c r="C4" s="590"/>
      <c r="D4" s="590"/>
      <c r="E4" s="590"/>
      <c r="F4" s="590"/>
      <c r="G4" s="590"/>
    </row>
    <row r="5" spans="1:9" ht="15" customHeight="1" x14ac:dyDescent="0.25">
      <c r="A5" s="101"/>
      <c r="B5" s="101"/>
      <c r="C5" s="101"/>
      <c r="D5" s="101"/>
      <c r="E5" s="101"/>
      <c r="F5" s="101"/>
      <c r="G5" s="101"/>
    </row>
    <row r="6" spans="1:9" ht="30" customHeight="1" x14ac:dyDescent="0.25">
      <c r="A6" s="102" t="s">
        <v>401</v>
      </c>
      <c r="B6" s="102" t="s">
        <v>2</v>
      </c>
      <c r="C6" s="103" t="s">
        <v>1509</v>
      </c>
      <c r="D6" s="103" t="s">
        <v>1510</v>
      </c>
      <c r="E6" s="103" t="s">
        <v>1583</v>
      </c>
    </row>
    <row r="7" spans="1:9" ht="30" customHeight="1" x14ac:dyDescent="0.25">
      <c r="A7" s="18" t="s">
        <v>22</v>
      </c>
      <c r="B7" s="19" t="s">
        <v>320</v>
      </c>
      <c r="C7" s="104">
        <f>'Összesen bevétel és kiadás'!C26</f>
        <v>55437000</v>
      </c>
      <c r="D7" s="20">
        <v>62115600</v>
      </c>
      <c r="E7" s="20">
        <f t="shared" ref="E7:E13" si="0">D7*1.05</f>
        <v>65221380</v>
      </c>
    </row>
    <row r="8" spans="1:9" ht="30" customHeight="1" x14ac:dyDescent="0.25">
      <c r="A8" s="18" t="s">
        <v>23</v>
      </c>
      <c r="B8" s="19" t="s">
        <v>321</v>
      </c>
      <c r="C8" s="20">
        <f>'Összesen bevétel és kiadás'!C27</f>
        <v>6846000</v>
      </c>
      <c r="D8" s="20">
        <v>7822000</v>
      </c>
      <c r="E8" s="20">
        <f t="shared" si="0"/>
        <v>8213100</v>
      </c>
    </row>
    <row r="9" spans="1:9" ht="30" customHeight="1" x14ac:dyDescent="0.25">
      <c r="A9" s="18" t="s">
        <v>47</v>
      </c>
      <c r="B9" s="19" t="s">
        <v>322</v>
      </c>
      <c r="C9" s="20">
        <f>'Összesen bevétel és kiadás'!C108</f>
        <v>48394000</v>
      </c>
      <c r="D9" s="20">
        <v>61011000</v>
      </c>
      <c r="E9" s="20">
        <f t="shared" si="0"/>
        <v>64061550</v>
      </c>
    </row>
    <row r="10" spans="1:9" ht="30" customHeight="1" x14ac:dyDescent="0.25">
      <c r="A10" s="18" t="s">
        <v>323</v>
      </c>
      <c r="B10" s="19" t="s">
        <v>324</v>
      </c>
      <c r="C10" s="20">
        <f>'Összesen bevétel és kiadás'!C175</f>
        <v>4000000</v>
      </c>
      <c r="D10" s="20">
        <v>4000000</v>
      </c>
      <c r="E10" s="20">
        <f t="shared" si="0"/>
        <v>4200000</v>
      </c>
    </row>
    <row r="11" spans="1:9" ht="30" customHeight="1" x14ac:dyDescent="0.25">
      <c r="A11" s="18" t="s">
        <v>309</v>
      </c>
      <c r="B11" s="19" t="s">
        <v>325</v>
      </c>
      <c r="C11" s="20">
        <f>'Összesen bevétel és kiadás'!C242</f>
        <v>15707695</v>
      </c>
      <c r="D11" s="20">
        <v>135208102</v>
      </c>
      <c r="E11" s="20">
        <v>30000000</v>
      </c>
    </row>
    <row r="12" spans="1:9" ht="30" customHeight="1" x14ac:dyDescent="0.25">
      <c r="A12" s="18" t="s">
        <v>311</v>
      </c>
      <c r="B12" s="19" t="s">
        <v>326</v>
      </c>
      <c r="C12" s="20">
        <f>'Összesen bevétel és kiadás'!C251</f>
        <v>6135000</v>
      </c>
      <c r="D12" s="20">
        <v>7033000</v>
      </c>
      <c r="E12" s="20">
        <f t="shared" si="0"/>
        <v>7384650</v>
      </c>
    </row>
    <row r="13" spans="1:9" ht="30" customHeight="1" x14ac:dyDescent="0.25">
      <c r="A13" s="18" t="s">
        <v>327</v>
      </c>
      <c r="B13" s="19" t="s">
        <v>328</v>
      </c>
      <c r="C13" s="20">
        <f>'Összesen bevétel és kiadás'!C256</f>
        <v>0</v>
      </c>
      <c r="D13" s="20">
        <v>0</v>
      </c>
      <c r="E13" s="20">
        <f t="shared" si="0"/>
        <v>0</v>
      </c>
    </row>
    <row r="14" spans="1:9" ht="30" customHeight="1" x14ac:dyDescent="0.25">
      <c r="A14" s="18" t="s">
        <v>329</v>
      </c>
      <c r="B14" s="19" t="s">
        <v>330</v>
      </c>
      <c r="C14" s="20"/>
      <c r="D14" s="20"/>
      <c r="E14" s="20"/>
    </row>
    <row r="15" spans="1:9" ht="30" customHeight="1" x14ac:dyDescent="0.25">
      <c r="A15" s="21" t="s">
        <v>331</v>
      </c>
      <c r="B15" s="22" t="s">
        <v>332</v>
      </c>
      <c r="C15" s="23">
        <f>C7+C8+C9+C10+C11+C12+C13+C14</f>
        <v>136519695</v>
      </c>
      <c r="D15" s="23">
        <f>D7+D8+D9+D10+D11+D12+D13+D14</f>
        <v>277189702</v>
      </c>
      <c r="E15" s="23">
        <f>E7+E8+E9+E10+E11+E12+E13+E14</f>
        <v>179080680</v>
      </c>
    </row>
    <row r="16" spans="1:9" ht="30" customHeight="1" x14ac:dyDescent="0.25">
      <c r="A16" s="18" t="s">
        <v>38</v>
      </c>
      <c r="B16" s="19" t="s">
        <v>333</v>
      </c>
      <c r="C16" s="20">
        <f>'Összesen bevétel és kiadás'!C362</f>
        <v>82687683</v>
      </c>
      <c r="D16" s="20">
        <v>89706256</v>
      </c>
      <c r="E16" s="20">
        <f t="shared" ref="E16:E22" si="1">D16*1.05</f>
        <v>94191568.799999997</v>
      </c>
    </row>
    <row r="17" spans="1:5" ht="30" customHeight="1" x14ac:dyDescent="0.25">
      <c r="A17" s="24" t="s">
        <v>91</v>
      </c>
      <c r="B17" s="25" t="s">
        <v>334</v>
      </c>
      <c r="C17" s="26">
        <f>'Összesen bevétel és kiadás'!C398</f>
        <v>0</v>
      </c>
      <c r="D17" s="20">
        <v>0</v>
      </c>
      <c r="E17" s="20">
        <f t="shared" si="1"/>
        <v>0</v>
      </c>
    </row>
    <row r="18" spans="1:5" ht="30" customHeight="1" x14ac:dyDescent="0.25">
      <c r="A18" s="24" t="s">
        <v>53</v>
      </c>
      <c r="B18" s="25" t="s">
        <v>335</v>
      </c>
      <c r="C18" s="26">
        <f>'Összesen bevétel és kiadás'!C498</f>
        <v>21250000</v>
      </c>
      <c r="D18" s="20">
        <v>21250000</v>
      </c>
      <c r="E18" s="20">
        <f t="shared" si="1"/>
        <v>22312500</v>
      </c>
    </row>
    <row r="19" spans="1:5" ht="30" customHeight="1" x14ac:dyDescent="0.25">
      <c r="A19" s="24" t="s">
        <v>102</v>
      </c>
      <c r="B19" s="25" t="s">
        <v>336</v>
      </c>
      <c r="C19" s="26">
        <f>'Összesen bevétel és kiadás'!C528</f>
        <v>5400000</v>
      </c>
      <c r="D19" s="20">
        <v>6947000</v>
      </c>
      <c r="E19" s="20">
        <f t="shared" si="1"/>
        <v>7294350</v>
      </c>
    </row>
    <row r="20" spans="1:5" ht="30" customHeight="1" x14ac:dyDescent="0.25">
      <c r="A20" s="24" t="s">
        <v>337</v>
      </c>
      <c r="B20" s="25" t="s">
        <v>338</v>
      </c>
      <c r="C20" s="26"/>
      <c r="D20" s="20">
        <v>0</v>
      </c>
      <c r="E20" s="20">
        <f t="shared" si="1"/>
        <v>0</v>
      </c>
    </row>
    <row r="21" spans="1:5" ht="30" customHeight="1" x14ac:dyDescent="0.25">
      <c r="A21" s="24" t="s">
        <v>238</v>
      </c>
      <c r="B21" s="25" t="s">
        <v>339</v>
      </c>
      <c r="C21" s="26">
        <v>0</v>
      </c>
      <c r="D21" s="20">
        <v>0</v>
      </c>
      <c r="E21" s="20">
        <f t="shared" si="1"/>
        <v>0</v>
      </c>
    </row>
    <row r="22" spans="1:5" ht="30" customHeight="1" x14ac:dyDescent="0.25">
      <c r="A22" s="24" t="s">
        <v>329</v>
      </c>
      <c r="B22" s="25" t="s">
        <v>340</v>
      </c>
      <c r="C22" s="26"/>
      <c r="D22" s="20">
        <v>0</v>
      </c>
      <c r="E22" s="20">
        <f t="shared" si="1"/>
        <v>0</v>
      </c>
    </row>
    <row r="23" spans="1:5" ht="30" customHeight="1" x14ac:dyDescent="0.25">
      <c r="A23" s="21" t="s">
        <v>331</v>
      </c>
      <c r="B23" s="22" t="s">
        <v>341</v>
      </c>
      <c r="C23" s="379">
        <f>C16+C17+C18+C19+C20+C21+C22</f>
        <v>109337683</v>
      </c>
      <c r="D23" s="379">
        <f>D16+D17+D18+D19+D20+D21+D22</f>
        <v>117903256</v>
      </c>
      <c r="E23" s="379">
        <f t="shared" ref="E23" si="2">SUM(E16:E22)</f>
        <v>123798418.8</v>
      </c>
    </row>
    <row r="24" spans="1:5" ht="30" customHeight="1" x14ac:dyDescent="0.25">
      <c r="A24" s="21" t="s">
        <v>121</v>
      </c>
      <c r="B24" s="22" t="s">
        <v>342</v>
      </c>
      <c r="C24" s="379">
        <f>'Összesen bevétel és kiadás'!E606</f>
        <v>29929519</v>
      </c>
      <c r="D24" s="380">
        <v>161917167</v>
      </c>
      <c r="E24" s="379">
        <v>58044518</v>
      </c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G32"/>
  <sheetViews>
    <sheetView zoomScaleNormal="100" workbookViewId="0">
      <selection sqref="A1:E1"/>
    </sheetView>
  </sheetViews>
  <sheetFormatPr defaultColWidth="8.85546875" defaultRowHeight="12.75" x14ac:dyDescent="0.25"/>
  <cols>
    <col min="1" max="1" width="66.28515625" style="386" customWidth="1"/>
    <col min="2" max="2" width="19" style="386" customWidth="1"/>
    <col min="3" max="3" width="14.7109375" style="386" customWidth="1"/>
    <col min="4" max="4" width="17.85546875" style="386" customWidth="1"/>
    <col min="5" max="5" width="15.7109375" style="386" customWidth="1"/>
    <col min="6" max="16384" width="8.85546875" style="386"/>
  </cols>
  <sheetData>
    <row r="1" spans="1:7" x14ac:dyDescent="0.2">
      <c r="A1" s="574" t="s">
        <v>1565</v>
      </c>
      <c r="B1" s="575"/>
      <c r="C1" s="575"/>
      <c r="D1" s="575"/>
      <c r="E1" s="576"/>
      <c r="F1" s="308"/>
      <c r="G1" s="308"/>
    </row>
    <row r="2" spans="1:7" x14ac:dyDescent="0.2">
      <c r="A2" s="574" t="s">
        <v>133</v>
      </c>
      <c r="B2" s="575"/>
      <c r="C2" s="575"/>
      <c r="D2" s="575"/>
      <c r="E2" s="576"/>
      <c r="F2" s="308"/>
      <c r="G2" s="308"/>
    </row>
    <row r="4" spans="1:7" x14ac:dyDescent="0.25">
      <c r="A4" s="591" t="s">
        <v>1519</v>
      </c>
      <c r="B4" s="591"/>
      <c r="C4" s="591"/>
      <c r="D4" s="591"/>
      <c r="E4" s="591"/>
    </row>
    <row r="5" spans="1:7" x14ac:dyDescent="0.25">
      <c r="A5" s="592" t="s">
        <v>1520</v>
      </c>
      <c r="B5" s="592"/>
      <c r="C5" s="592"/>
      <c r="D5" s="592"/>
      <c r="E5" s="592"/>
    </row>
    <row r="7" spans="1:7" s="387" customFormat="1" ht="28.9" customHeight="1" x14ac:dyDescent="0.25">
      <c r="A7" s="387" t="s">
        <v>1521</v>
      </c>
      <c r="B7" s="387" t="s">
        <v>1522</v>
      </c>
      <c r="C7" s="387" t="s">
        <v>1523</v>
      </c>
      <c r="D7" s="387" t="s">
        <v>1524</v>
      </c>
      <c r="E7" s="388" t="s">
        <v>1525</v>
      </c>
    </row>
    <row r="8" spans="1:7" ht="37.15" customHeight="1" x14ac:dyDescent="0.25">
      <c r="A8" s="389" t="s">
        <v>1526</v>
      </c>
      <c r="B8" s="389"/>
    </row>
    <row r="9" spans="1:7" ht="48.6" customHeight="1" x14ac:dyDescent="0.25">
      <c r="A9" s="390" t="s">
        <v>1527</v>
      </c>
      <c r="B9" s="390"/>
    </row>
    <row r="10" spans="1:7" ht="37.15" customHeight="1" x14ac:dyDescent="0.25">
      <c r="A10" s="390" t="s">
        <v>1528</v>
      </c>
      <c r="B10" s="390"/>
    </row>
    <row r="11" spans="1:7" ht="37.15" customHeight="1" x14ac:dyDescent="0.25">
      <c r="A11" s="390" t="s">
        <v>1529</v>
      </c>
      <c r="B11" s="390"/>
    </row>
    <row r="12" spans="1:7" ht="49.15" customHeight="1" x14ac:dyDescent="0.25">
      <c r="A12" s="390" t="s">
        <v>1530</v>
      </c>
      <c r="B12" s="390"/>
    </row>
    <row r="13" spans="1:7" ht="34.15" customHeight="1" x14ac:dyDescent="0.25">
      <c r="A13" s="390" t="s">
        <v>1531</v>
      </c>
      <c r="B13" s="390"/>
    </row>
    <row r="14" spans="1:7" ht="35.450000000000003" customHeight="1" x14ac:dyDescent="0.25">
      <c r="A14" s="389" t="s">
        <v>1532</v>
      </c>
      <c r="B14" s="389"/>
    </row>
    <row r="15" spans="1:7" x14ac:dyDescent="0.25">
      <c r="A15" s="391"/>
      <c r="B15" s="391"/>
    </row>
    <row r="17" spans="1:5" x14ac:dyDescent="0.25">
      <c r="A17" s="391"/>
      <c r="B17" s="391"/>
    </row>
    <row r="19" spans="1:5" ht="24" customHeight="1" x14ac:dyDescent="0.25">
      <c r="A19" s="591" t="s">
        <v>1533</v>
      </c>
      <c r="B19" s="591"/>
      <c r="C19" s="591"/>
      <c r="D19" s="591"/>
      <c r="E19" s="591"/>
    </row>
    <row r="22" spans="1:5" s="392" customFormat="1" ht="34.9" customHeight="1" x14ac:dyDescent="0.25">
      <c r="A22" s="392" t="s">
        <v>1534</v>
      </c>
      <c r="B22" s="392" t="s">
        <v>1535</v>
      </c>
      <c r="C22" s="392" t="s">
        <v>1536</v>
      </c>
      <c r="D22" s="392" t="s">
        <v>1537</v>
      </c>
      <c r="E22" s="392" t="s">
        <v>1538</v>
      </c>
    </row>
    <row r="23" spans="1:5" ht="24" customHeight="1" x14ac:dyDescent="0.25"/>
    <row r="24" spans="1:5" ht="24" customHeight="1" x14ac:dyDescent="0.25"/>
    <row r="25" spans="1:5" ht="24" customHeight="1" x14ac:dyDescent="0.25"/>
    <row r="26" spans="1:5" ht="24" customHeight="1" x14ac:dyDescent="0.25"/>
    <row r="27" spans="1:5" ht="24" customHeight="1" x14ac:dyDescent="0.25"/>
    <row r="28" spans="1:5" ht="24" customHeight="1" x14ac:dyDescent="0.25"/>
    <row r="29" spans="1:5" ht="24" customHeight="1" x14ac:dyDescent="0.25"/>
    <row r="32" spans="1:5" ht="22.15" customHeight="1" x14ac:dyDescent="0.25">
      <c r="A32" s="386" t="s">
        <v>1539</v>
      </c>
    </row>
  </sheetData>
  <mergeCells count="5">
    <mergeCell ref="A4:E4"/>
    <mergeCell ref="A5:E5"/>
    <mergeCell ref="A19:E19"/>
    <mergeCell ref="A1:E1"/>
    <mergeCell ref="A2:E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>
    <oddHeader>&amp;L&amp;"Arial CE,Félkövér"&amp;9Balatonboglár Városi Önkormányzat&amp;"Arial CE,Normál"&amp;10
2022. évi zárszámadási rendelet &amp;RÉrték típus: Ezer Forint</oddHeader>
    <oddFooter>&amp;R&amp;P/&amp;N</oddFooter>
  </headerFooter>
  <tableParts count="2">
    <tablePart r:id="rId2"/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G14"/>
  <sheetViews>
    <sheetView workbookViewId="0">
      <selection sqref="A1:F1"/>
    </sheetView>
  </sheetViews>
  <sheetFormatPr defaultRowHeight="15" x14ac:dyDescent="0.25"/>
  <cols>
    <col min="2" max="2" width="15.85546875" customWidth="1"/>
    <col min="3" max="3" width="14.5703125" customWidth="1"/>
    <col min="4" max="4" width="12.85546875" customWidth="1"/>
    <col min="5" max="5" width="20.85546875" customWidth="1"/>
    <col min="6" max="6" width="15.7109375" customWidth="1"/>
  </cols>
  <sheetData>
    <row r="1" spans="1:7" x14ac:dyDescent="0.25">
      <c r="A1" s="574" t="s">
        <v>1566</v>
      </c>
      <c r="B1" s="575"/>
      <c r="C1" s="575"/>
      <c r="D1" s="575"/>
      <c r="E1" s="575"/>
      <c r="F1" s="576"/>
      <c r="G1" s="308"/>
    </row>
    <row r="2" spans="1:7" x14ac:dyDescent="0.25">
      <c r="A2" s="574" t="s">
        <v>133</v>
      </c>
      <c r="B2" s="575"/>
      <c r="C2" s="575"/>
      <c r="D2" s="575"/>
      <c r="E2" s="575"/>
      <c r="F2" s="576"/>
      <c r="G2" s="308"/>
    </row>
    <row r="3" spans="1:7" x14ac:dyDescent="0.25">
      <c r="A3" s="94"/>
      <c r="B3" s="94"/>
      <c r="C3" s="94"/>
      <c r="D3" s="393"/>
      <c r="E3" s="94"/>
      <c r="F3" s="94"/>
    </row>
    <row r="4" spans="1:7" ht="23.25" customHeight="1" x14ac:dyDescent="0.25">
      <c r="A4" s="593" t="s">
        <v>1546</v>
      </c>
      <c r="B4" s="593"/>
      <c r="C4" s="593"/>
      <c r="D4" s="593"/>
      <c r="E4" s="593"/>
      <c r="F4" s="593"/>
    </row>
    <row r="5" spans="1:7" x14ac:dyDescent="0.25">
      <c r="A5" s="94"/>
      <c r="B5" s="94"/>
      <c r="C5" s="94"/>
      <c r="D5" s="393"/>
      <c r="E5" s="94"/>
      <c r="F5" s="94"/>
    </row>
    <row r="6" spans="1:7" x14ac:dyDescent="0.25">
      <c r="A6" s="94"/>
      <c r="B6" s="94"/>
      <c r="C6" s="94"/>
      <c r="D6" s="393"/>
      <c r="E6" s="94"/>
      <c r="F6" s="94"/>
    </row>
    <row r="7" spans="1:7" ht="48" x14ac:dyDescent="0.25">
      <c r="A7" s="384" t="s">
        <v>152</v>
      </c>
      <c r="B7" s="384" t="s">
        <v>1540</v>
      </c>
      <c r="C7" s="384" t="s">
        <v>1541</v>
      </c>
      <c r="D7" s="384" t="s">
        <v>1542</v>
      </c>
      <c r="E7" s="384" t="s">
        <v>1543</v>
      </c>
      <c r="F7" s="384" t="s">
        <v>1544</v>
      </c>
    </row>
    <row r="8" spans="1:7" x14ac:dyDescent="0.25">
      <c r="A8" s="394"/>
      <c r="B8" s="395"/>
      <c r="C8" s="395"/>
      <c r="D8" s="396"/>
      <c r="E8" s="397"/>
      <c r="F8" s="397"/>
    </row>
    <row r="9" spans="1:7" x14ac:dyDescent="0.25">
      <c r="A9" s="394"/>
      <c r="B9" s="395"/>
      <c r="C9" s="395"/>
      <c r="D9" s="398"/>
      <c r="E9" s="397"/>
      <c r="F9" s="397"/>
    </row>
    <row r="10" spans="1:7" x14ac:dyDescent="0.25">
      <c r="A10" s="394"/>
      <c r="B10" s="395"/>
      <c r="C10" s="395"/>
      <c r="D10" s="399"/>
      <c r="E10" s="400"/>
      <c r="F10" s="397"/>
    </row>
    <row r="11" spans="1:7" x14ac:dyDescent="0.25">
      <c r="A11" s="394"/>
      <c r="B11" s="401"/>
      <c r="C11" s="401"/>
      <c r="D11" s="393"/>
      <c r="E11" s="397"/>
      <c r="F11" s="397"/>
    </row>
    <row r="12" spans="1:7" x14ac:dyDescent="0.25">
      <c r="A12" s="394"/>
      <c r="B12" s="401"/>
      <c r="C12" s="401"/>
      <c r="D12" s="393"/>
      <c r="E12" s="397"/>
      <c r="F12" s="397"/>
    </row>
    <row r="13" spans="1:7" x14ac:dyDescent="0.25">
      <c r="A13" s="394"/>
      <c r="B13" s="401"/>
      <c r="C13" s="401"/>
      <c r="D13" s="393"/>
      <c r="E13" s="94"/>
      <c r="F13" s="397"/>
    </row>
    <row r="14" spans="1:7" x14ac:dyDescent="0.25">
      <c r="A14" s="402" t="s">
        <v>1545</v>
      </c>
      <c r="B14" s="403"/>
      <c r="C14" s="403"/>
      <c r="D14" s="404"/>
      <c r="E14" s="405"/>
      <c r="F14" s="406">
        <f t="shared" ref="F14" si="0">SUBTOTAL(109,F8:F13)</f>
        <v>0</v>
      </c>
    </row>
  </sheetData>
  <mergeCells count="3">
    <mergeCell ref="A4:F4"/>
    <mergeCell ref="A1:F1"/>
    <mergeCell ref="A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2:K316"/>
  <sheetViews>
    <sheetView view="pageBreakPreview" zoomScale="124" zoomScaleNormal="100" zoomScaleSheetLayoutView="124" workbookViewId="0">
      <pane ySplit="6" topLeftCell="A211" activePane="bottomLeft" state="frozen"/>
      <selection activeCell="A7" sqref="A7"/>
      <selection pane="bottomLeft" activeCell="G229" sqref="G229"/>
    </sheetView>
  </sheetViews>
  <sheetFormatPr defaultRowHeight="15" x14ac:dyDescent="0.25"/>
  <cols>
    <col min="2" max="2" width="57" customWidth="1"/>
    <col min="3" max="4" width="15.42578125" bestFit="1" customWidth="1"/>
    <col min="5" max="5" width="16.5703125" style="263" bestFit="1" customWidth="1"/>
    <col min="6" max="6" width="10.7109375" customWidth="1"/>
    <col min="7" max="7" width="69.140625" customWidth="1"/>
  </cols>
  <sheetData>
    <row r="2" spans="1:7" x14ac:dyDescent="0.25">
      <c r="A2" s="525" t="s">
        <v>1549</v>
      </c>
      <c r="B2" s="525"/>
      <c r="C2" s="525"/>
      <c r="D2" s="525"/>
      <c r="E2" s="525"/>
    </row>
    <row r="3" spans="1:7" x14ac:dyDescent="0.25">
      <c r="A3" s="525" t="s">
        <v>105</v>
      </c>
      <c r="B3" s="525"/>
      <c r="C3" s="525"/>
      <c r="D3" s="525"/>
      <c r="E3" s="525"/>
    </row>
    <row r="4" spans="1:7" x14ac:dyDescent="0.25">
      <c r="E4" s="409" t="s">
        <v>63</v>
      </c>
    </row>
    <row r="5" spans="1:7" x14ac:dyDescent="0.25">
      <c r="A5" s="526" t="s">
        <v>80</v>
      </c>
      <c r="B5" s="527"/>
      <c r="C5" s="527"/>
      <c r="D5" s="527"/>
      <c r="E5" s="527"/>
    </row>
    <row r="6" spans="1:7" s="1" customFormat="1" ht="25.5" x14ac:dyDescent="0.25">
      <c r="A6" s="472" t="s">
        <v>9</v>
      </c>
      <c r="B6" s="472" t="s">
        <v>2</v>
      </c>
      <c r="C6" s="472" t="s">
        <v>10</v>
      </c>
      <c r="D6" s="472" t="s">
        <v>11</v>
      </c>
      <c r="E6" s="472" t="s">
        <v>12</v>
      </c>
    </row>
    <row r="7" spans="1:7" ht="25.5" x14ac:dyDescent="0.25">
      <c r="A7" s="105" t="s">
        <v>13</v>
      </c>
      <c r="B7" s="106" t="s">
        <v>841</v>
      </c>
      <c r="C7" s="410">
        <v>21142550</v>
      </c>
      <c r="D7" s="410">
        <v>25058203</v>
      </c>
      <c r="E7" s="153">
        <v>25058203</v>
      </c>
      <c r="F7" s="349"/>
      <c r="G7" s="347"/>
    </row>
    <row r="8" spans="1:7" ht="25.5" x14ac:dyDescent="0.25">
      <c r="A8" s="105" t="s">
        <v>82</v>
      </c>
      <c r="B8" s="106" t="s">
        <v>842</v>
      </c>
      <c r="C8" s="410">
        <v>26196650</v>
      </c>
      <c r="D8" s="410">
        <v>28662896</v>
      </c>
      <c r="E8" s="153">
        <v>27001412</v>
      </c>
      <c r="F8" s="349"/>
      <c r="G8" s="347"/>
    </row>
    <row r="9" spans="1:7" ht="25.5" x14ac:dyDescent="0.25">
      <c r="A9" s="105" t="s">
        <v>83</v>
      </c>
      <c r="B9" s="106" t="s">
        <v>843</v>
      </c>
      <c r="C9" s="410">
        <f>12437300+2725530</f>
        <v>15162830</v>
      </c>
      <c r="D9" s="410">
        <f>12907200+2737940</f>
        <v>15645140</v>
      </c>
      <c r="E9" s="153">
        <f>12907200+2737940</f>
        <v>15645140</v>
      </c>
      <c r="F9" s="349"/>
      <c r="G9" s="347"/>
    </row>
    <row r="10" spans="1:7" ht="25.5" x14ac:dyDescent="0.25">
      <c r="A10" s="105" t="s">
        <v>84</v>
      </c>
      <c r="B10" s="106" t="s">
        <v>844</v>
      </c>
      <c r="C10" s="410">
        <v>2270000</v>
      </c>
      <c r="D10" s="410">
        <v>2270000</v>
      </c>
      <c r="E10" s="153">
        <v>2270000</v>
      </c>
      <c r="F10" s="349"/>
      <c r="G10" s="347"/>
    </row>
    <row r="11" spans="1:7" x14ac:dyDescent="0.25">
      <c r="A11" s="105" t="s">
        <v>85</v>
      </c>
      <c r="B11" s="106" t="s">
        <v>845</v>
      </c>
      <c r="C11" s="410">
        <v>3915653</v>
      </c>
      <c r="D11" s="486">
        <v>12255168</v>
      </c>
      <c r="E11" s="154">
        <v>12255168</v>
      </c>
      <c r="F11" s="349"/>
      <c r="G11" s="347"/>
    </row>
    <row r="12" spans="1:7" x14ac:dyDescent="0.25">
      <c r="A12" s="105" t="s">
        <v>117</v>
      </c>
      <c r="B12" s="106" t="s">
        <v>846</v>
      </c>
      <c r="C12" s="410">
        <v>0</v>
      </c>
      <c r="D12" s="486">
        <v>3032801</v>
      </c>
      <c r="E12" s="154">
        <v>2089001</v>
      </c>
      <c r="F12" s="349"/>
      <c r="G12" s="347"/>
    </row>
    <row r="13" spans="1:7" ht="25.5" x14ac:dyDescent="0.25">
      <c r="A13" s="107" t="s">
        <v>14</v>
      </c>
      <c r="B13" s="108" t="s">
        <v>847</v>
      </c>
      <c r="C13" s="367">
        <f t="shared" ref="C13" si="0">C7+C8+C9+C10+C11+C12</f>
        <v>68687683</v>
      </c>
      <c r="D13" s="367">
        <f>D7+D8+D9+D10+D11+D12</f>
        <v>86924208</v>
      </c>
      <c r="E13" s="156">
        <f>E7+E8+E9+E10+E11+E12</f>
        <v>84318924</v>
      </c>
      <c r="F13" s="351"/>
      <c r="G13" s="352"/>
    </row>
    <row r="14" spans="1:7" hidden="1" x14ac:dyDescent="0.25">
      <c r="A14" s="107" t="s">
        <v>118</v>
      </c>
      <c r="B14" s="106" t="s">
        <v>848</v>
      </c>
      <c r="C14" s="410">
        <v>0</v>
      </c>
      <c r="D14" s="486">
        <v>0</v>
      </c>
      <c r="E14" s="153">
        <v>0</v>
      </c>
      <c r="F14" s="351"/>
      <c r="G14" s="347"/>
    </row>
    <row r="15" spans="1:7" ht="25.5" hidden="1" x14ac:dyDescent="0.25">
      <c r="A15" s="105" t="s">
        <v>114</v>
      </c>
      <c r="B15" s="106" t="s">
        <v>849</v>
      </c>
      <c r="C15" s="410">
        <v>0</v>
      </c>
      <c r="D15" s="486">
        <v>0</v>
      </c>
      <c r="E15" s="153">
        <v>0</v>
      </c>
      <c r="F15" s="349"/>
      <c r="G15" s="347"/>
    </row>
    <row r="16" spans="1:7" ht="25.5" hidden="1" x14ac:dyDescent="0.25">
      <c r="A16" s="105" t="s">
        <v>15</v>
      </c>
      <c r="B16" s="106" t="s">
        <v>850</v>
      </c>
      <c r="C16" s="410">
        <v>0</v>
      </c>
      <c r="D16" s="486">
        <v>0</v>
      </c>
      <c r="E16" s="153">
        <v>0</v>
      </c>
      <c r="F16" s="349"/>
      <c r="G16" s="347"/>
    </row>
    <row r="17" spans="1:7" hidden="1" x14ac:dyDescent="0.25">
      <c r="A17" s="105" t="s">
        <v>119</v>
      </c>
      <c r="B17" s="106" t="s">
        <v>851</v>
      </c>
      <c r="C17" s="410">
        <v>0</v>
      </c>
      <c r="D17" s="486">
        <v>0</v>
      </c>
      <c r="E17" s="153">
        <v>0</v>
      </c>
      <c r="F17" s="349"/>
      <c r="G17" s="347"/>
    </row>
    <row r="18" spans="1:7" hidden="1" x14ac:dyDescent="0.25">
      <c r="A18" s="105" t="s">
        <v>120</v>
      </c>
      <c r="B18" s="106" t="s">
        <v>852</v>
      </c>
      <c r="C18" s="410">
        <v>0</v>
      </c>
      <c r="D18" s="486">
        <v>0</v>
      </c>
      <c r="E18" s="153">
        <v>0</v>
      </c>
      <c r="F18" s="349"/>
      <c r="G18" s="347"/>
    </row>
    <row r="19" spans="1:7" ht="25.5" hidden="1" x14ac:dyDescent="0.25">
      <c r="A19" s="105" t="s">
        <v>16</v>
      </c>
      <c r="B19" s="106" t="s">
        <v>853</v>
      </c>
      <c r="C19" s="410">
        <v>0</v>
      </c>
      <c r="D19" s="486">
        <v>0</v>
      </c>
      <c r="E19" s="153">
        <v>0</v>
      </c>
      <c r="F19" s="349"/>
      <c r="G19" s="347"/>
    </row>
    <row r="20" spans="1:7" hidden="1" x14ac:dyDescent="0.25">
      <c r="A20" s="105" t="s">
        <v>121</v>
      </c>
      <c r="B20" s="106" t="s">
        <v>854</v>
      </c>
      <c r="C20" s="410">
        <v>0</v>
      </c>
      <c r="D20" s="486">
        <v>0</v>
      </c>
      <c r="E20" s="153">
        <v>0</v>
      </c>
      <c r="F20" s="349"/>
      <c r="G20" s="347"/>
    </row>
    <row r="21" spans="1:7" hidden="1" x14ac:dyDescent="0.25">
      <c r="A21" s="105" t="s">
        <v>17</v>
      </c>
      <c r="B21" s="106" t="s">
        <v>855</v>
      </c>
      <c r="C21" s="410">
        <v>0</v>
      </c>
      <c r="D21" s="486">
        <v>0</v>
      </c>
      <c r="E21" s="153">
        <v>0</v>
      </c>
      <c r="F21" s="349"/>
      <c r="G21" s="347"/>
    </row>
    <row r="22" spans="1:7" hidden="1" x14ac:dyDescent="0.25">
      <c r="A22" s="105" t="s">
        <v>18</v>
      </c>
      <c r="B22" s="106" t="s">
        <v>856</v>
      </c>
      <c r="C22" s="410">
        <v>0</v>
      </c>
      <c r="D22" s="486">
        <v>0</v>
      </c>
      <c r="E22" s="153">
        <v>0</v>
      </c>
      <c r="F22" s="349"/>
      <c r="G22" s="347"/>
    </row>
    <row r="23" spans="1:7" hidden="1" x14ac:dyDescent="0.25">
      <c r="A23" s="105" t="s">
        <v>19</v>
      </c>
      <c r="B23" s="106" t="s">
        <v>857</v>
      </c>
      <c r="C23" s="410">
        <v>0</v>
      </c>
      <c r="D23" s="486">
        <v>0</v>
      </c>
      <c r="E23" s="153">
        <v>0</v>
      </c>
      <c r="F23" s="349"/>
      <c r="G23" s="347"/>
    </row>
    <row r="24" spans="1:7" hidden="1" x14ac:dyDescent="0.25">
      <c r="A24" s="105" t="s">
        <v>20</v>
      </c>
      <c r="B24" s="106" t="s">
        <v>858</v>
      </c>
      <c r="C24" s="410">
        <v>0</v>
      </c>
      <c r="D24" s="486">
        <v>0</v>
      </c>
      <c r="E24" s="153">
        <v>0</v>
      </c>
      <c r="F24" s="349"/>
      <c r="G24" s="347"/>
    </row>
    <row r="25" spans="1:7" ht="25.5" hidden="1" x14ac:dyDescent="0.25">
      <c r="A25" s="105" t="s">
        <v>21</v>
      </c>
      <c r="B25" s="106" t="s">
        <v>859</v>
      </c>
      <c r="C25" s="410">
        <v>0</v>
      </c>
      <c r="D25" s="486">
        <v>0</v>
      </c>
      <c r="E25" s="153">
        <v>0</v>
      </c>
      <c r="F25" s="349"/>
      <c r="G25" s="347"/>
    </row>
    <row r="26" spans="1:7" ht="25.5" hidden="1" x14ac:dyDescent="0.25">
      <c r="A26" s="105" t="s">
        <v>22</v>
      </c>
      <c r="B26" s="106" t="s">
        <v>860</v>
      </c>
      <c r="C26" s="410">
        <v>0</v>
      </c>
      <c r="D26" s="486">
        <v>0</v>
      </c>
      <c r="E26" s="153">
        <v>0</v>
      </c>
      <c r="F26" s="349"/>
      <c r="G26" s="347"/>
    </row>
    <row r="27" spans="1:7" ht="25.5" hidden="1" x14ac:dyDescent="0.25">
      <c r="A27" s="105" t="s">
        <v>23</v>
      </c>
      <c r="B27" s="106" t="s">
        <v>861</v>
      </c>
      <c r="C27" s="410">
        <v>0</v>
      </c>
      <c r="D27" s="486">
        <v>0</v>
      </c>
      <c r="E27" s="153">
        <v>0</v>
      </c>
      <c r="F27" s="349"/>
      <c r="G27" s="347"/>
    </row>
    <row r="28" spans="1:7" hidden="1" x14ac:dyDescent="0.25">
      <c r="A28" s="105" t="s">
        <v>24</v>
      </c>
      <c r="B28" s="106" t="s">
        <v>862</v>
      </c>
      <c r="C28" s="410">
        <v>0</v>
      </c>
      <c r="D28" s="486">
        <v>0</v>
      </c>
      <c r="E28" s="153">
        <v>0</v>
      </c>
      <c r="F28" s="349"/>
      <c r="G28" s="347"/>
    </row>
    <row r="29" spans="1:7" hidden="1" x14ac:dyDescent="0.25">
      <c r="A29" s="105" t="s">
        <v>122</v>
      </c>
      <c r="B29" s="106" t="s">
        <v>863</v>
      </c>
      <c r="C29" s="410">
        <v>0</v>
      </c>
      <c r="D29" s="486">
        <v>0</v>
      </c>
      <c r="E29" s="153">
        <v>0</v>
      </c>
      <c r="F29" s="349"/>
      <c r="G29" s="347"/>
    </row>
    <row r="30" spans="1:7" ht="25.5" hidden="1" x14ac:dyDescent="0.25">
      <c r="A30" s="105" t="s">
        <v>25</v>
      </c>
      <c r="B30" s="106" t="s">
        <v>864</v>
      </c>
      <c r="C30" s="410">
        <v>0</v>
      </c>
      <c r="D30" s="486">
        <v>0</v>
      </c>
      <c r="E30" s="153">
        <v>0</v>
      </c>
      <c r="F30" s="349"/>
      <c r="G30" s="347"/>
    </row>
    <row r="31" spans="1:7" hidden="1" x14ac:dyDescent="0.25">
      <c r="A31" s="105" t="s">
        <v>26</v>
      </c>
      <c r="B31" s="106" t="s">
        <v>865</v>
      </c>
      <c r="C31" s="410">
        <v>0</v>
      </c>
      <c r="D31" s="486">
        <v>0</v>
      </c>
      <c r="E31" s="153">
        <v>0</v>
      </c>
      <c r="F31" s="349"/>
      <c r="G31" s="347"/>
    </row>
    <row r="32" spans="1:7" hidden="1" x14ac:dyDescent="0.25">
      <c r="A32" s="105" t="s">
        <v>123</v>
      </c>
      <c r="B32" s="106" t="s">
        <v>866</v>
      </c>
      <c r="C32" s="410">
        <v>0</v>
      </c>
      <c r="D32" s="486">
        <v>0</v>
      </c>
      <c r="E32" s="153">
        <v>0</v>
      </c>
      <c r="F32" s="349"/>
      <c r="G32" s="347"/>
    </row>
    <row r="33" spans="1:7" hidden="1" x14ac:dyDescent="0.25">
      <c r="A33" s="105" t="s">
        <v>27</v>
      </c>
      <c r="B33" s="106" t="s">
        <v>867</v>
      </c>
      <c r="C33" s="410">
        <v>0</v>
      </c>
      <c r="D33" s="486">
        <v>0</v>
      </c>
      <c r="E33" s="153">
        <v>0</v>
      </c>
      <c r="F33" s="349"/>
      <c r="G33" s="347"/>
    </row>
    <row r="34" spans="1:7" hidden="1" x14ac:dyDescent="0.25">
      <c r="A34" s="105" t="s">
        <v>28</v>
      </c>
      <c r="B34" s="106" t="s">
        <v>868</v>
      </c>
      <c r="C34" s="410">
        <v>0</v>
      </c>
      <c r="D34" s="486">
        <v>0</v>
      </c>
      <c r="E34" s="153">
        <v>0</v>
      </c>
      <c r="F34" s="349"/>
      <c r="G34" s="347"/>
    </row>
    <row r="35" spans="1:7" hidden="1" x14ac:dyDescent="0.25">
      <c r="A35" s="105" t="s">
        <v>29</v>
      </c>
      <c r="B35" s="106" t="s">
        <v>869</v>
      </c>
      <c r="C35" s="410">
        <v>0</v>
      </c>
      <c r="D35" s="486">
        <v>0</v>
      </c>
      <c r="E35" s="153">
        <v>0</v>
      </c>
      <c r="F35" s="349"/>
      <c r="G35" s="347"/>
    </row>
    <row r="36" spans="1:7" ht="25.5" hidden="1" x14ac:dyDescent="0.25">
      <c r="A36" s="105" t="s">
        <v>436</v>
      </c>
      <c r="B36" s="106" t="s">
        <v>870</v>
      </c>
      <c r="C36" s="410">
        <v>0</v>
      </c>
      <c r="D36" s="486">
        <v>0</v>
      </c>
      <c r="E36" s="153">
        <v>0</v>
      </c>
      <c r="F36" s="349"/>
      <c r="G36" s="347"/>
    </row>
    <row r="37" spans="1:7" ht="25.5" hidden="1" x14ac:dyDescent="0.25">
      <c r="A37" s="105" t="s">
        <v>30</v>
      </c>
      <c r="B37" s="106" t="s">
        <v>871</v>
      </c>
      <c r="C37" s="410">
        <v>0</v>
      </c>
      <c r="D37" s="486">
        <v>0</v>
      </c>
      <c r="E37" s="153">
        <v>0</v>
      </c>
      <c r="F37" s="349"/>
      <c r="G37" s="347"/>
    </row>
    <row r="38" spans="1:7" ht="25.5" x14ac:dyDescent="0.25">
      <c r="A38" s="105" t="s">
        <v>31</v>
      </c>
      <c r="B38" s="106" t="s">
        <v>872</v>
      </c>
      <c r="C38" s="487">
        <f t="shared" ref="C38" si="1">C39+C40+C41+C42+C43+C44+C45+C46+C47+C48</f>
        <v>14000000</v>
      </c>
      <c r="D38" s="487">
        <f>D39+D40+D41+D42+D43+D44+D45+D46+D47+D48</f>
        <v>14000000</v>
      </c>
      <c r="E38" s="153">
        <f t="shared" ref="E38" si="2">E43+E39</f>
        <v>15867135</v>
      </c>
      <c r="F38" s="349"/>
      <c r="G38" s="347"/>
    </row>
    <row r="39" spans="1:7" hidden="1" x14ac:dyDescent="0.25">
      <c r="A39" s="105" t="s">
        <v>32</v>
      </c>
      <c r="B39" s="106" t="s">
        <v>873</v>
      </c>
      <c r="C39" s="410">
        <v>0</v>
      </c>
      <c r="D39" s="486">
        <v>0</v>
      </c>
      <c r="E39" s="153">
        <v>0</v>
      </c>
      <c r="F39" s="349"/>
      <c r="G39" s="347"/>
    </row>
    <row r="40" spans="1:7" hidden="1" x14ac:dyDescent="0.25">
      <c r="A40" s="105" t="s">
        <v>33</v>
      </c>
      <c r="B40" s="106" t="s">
        <v>874</v>
      </c>
      <c r="C40" s="410">
        <v>0</v>
      </c>
      <c r="D40" s="486">
        <v>0</v>
      </c>
      <c r="E40" s="153">
        <v>0</v>
      </c>
      <c r="F40" s="349"/>
      <c r="G40" s="347"/>
    </row>
    <row r="41" spans="1:7" ht="25.5" hidden="1" x14ac:dyDescent="0.25">
      <c r="A41" s="105" t="s">
        <v>34</v>
      </c>
      <c r="B41" s="106" t="s">
        <v>875</v>
      </c>
      <c r="C41" s="410">
        <v>0</v>
      </c>
      <c r="D41" s="486">
        <v>0</v>
      </c>
      <c r="E41" s="153">
        <v>0</v>
      </c>
      <c r="F41" s="349"/>
      <c r="G41" s="347"/>
    </row>
    <row r="42" spans="1:7" hidden="1" x14ac:dyDescent="0.25">
      <c r="A42" s="105" t="s">
        <v>86</v>
      </c>
      <c r="B42" s="106" t="s">
        <v>876</v>
      </c>
      <c r="C42" s="410">
        <v>0</v>
      </c>
      <c r="D42" s="487">
        <v>0</v>
      </c>
      <c r="E42" s="153">
        <v>0</v>
      </c>
      <c r="F42" s="349"/>
      <c r="G42" s="347"/>
    </row>
    <row r="43" spans="1:7" x14ac:dyDescent="0.25">
      <c r="A43" s="105" t="s">
        <v>87</v>
      </c>
      <c r="B43" s="106" t="s">
        <v>877</v>
      </c>
      <c r="C43" s="410">
        <v>14000000</v>
      </c>
      <c r="D43" s="363">
        <v>14000000</v>
      </c>
      <c r="E43" s="153">
        <v>15867135</v>
      </c>
      <c r="F43" s="349"/>
      <c r="G43" s="347"/>
    </row>
    <row r="44" spans="1:7" hidden="1" x14ac:dyDescent="0.25">
      <c r="A44" s="105" t="s">
        <v>88</v>
      </c>
      <c r="B44" s="106" t="s">
        <v>878</v>
      </c>
      <c r="C44" s="486">
        <v>0</v>
      </c>
      <c r="D44" s="486">
        <v>0</v>
      </c>
      <c r="E44" s="153">
        <v>0</v>
      </c>
      <c r="F44" s="349"/>
      <c r="G44" s="347"/>
    </row>
    <row r="45" spans="1:7" hidden="1" x14ac:dyDescent="0.25">
      <c r="A45" s="105" t="s">
        <v>35</v>
      </c>
      <c r="B45" s="106" t="s">
        <v>879</v>
      </c>
      <c r="C45" s="486">
        <v>0</v>
      </c>
      <c r="D45" s="486">
        <v>0</v>
      </c>
      <c r="E45" s="153">
        <v>0</v>
      </c>
      <c r="F45" s="349"/>
      <c r="G45" s="347"/>
    </row>
    <row r="46" spans="1:7" hidden="1" x14ac:dyDescent="0.25">
      <c r="A46" s="105" t="s">
        <v>36</v>
      </c>
      <c r="B46" s="106" t="s">
        <v>880</v>
      </c>
      <c r="C46" s="486">
        <v>0</v>
      </c>
      <c r="D46" s="486">
        <v>0</v>
      </c>
      <c r="E46" s="153">
        <v>0</v>
      </c>
      <c r="F46" s="349"/>
      <c r="G46" s="347"/>
    </row>
    <row r="47" spans="1:7" ht="25.5" hidden="1" x14ac:dyDescent="0.25">
      <c r="A47" s="105" t="s">
        <v>467</v>
      </c>
      <c r="B47" s="106" t="s">
        <v>881</v>
      </c>
      <c r="C47" s="486">
        <v>0</v>
      </c>
      <c r="D47" s="486">
        <v>0</v>
      </c>
      <c r="E47" s="153">
        <v>0</v>
      </c>
      <c r="F47" s="349"/>
      <c r="G47" s="347"/>
    </row>
    <row r="48" spans="1:7" ht="25.5" hidden="1" x14ac:dyDescent="0.25">
      <c r="A48" s="105" t="s">
        <v>37</v>
      </c>
      <c r="B48" s="106" t="s">
        <v>882</v>
      </c>
      <c r="C48" s="486">
        <v>0</v>
      </c>
      <c r="D48" s="486">
        <v>0</v>
      </c>
      <c r="E48" s="153">
        <v>0</v>
      </c>
      <c r="F48" s="349"/>
      <c r="G48" s="347"/>
    </row>
    <row r="49" spans="1:11" ht="25.5" x14ac:dyDescent="0.25">
      <c r="A49" s="212" t="s">
        <v>38</v>
      </c>
      <c r="B49" s="110" t="s">
        <v>333</v>
      </c>
      <c r="C49" s="488">
        <f t="shared" ref="C49:D49" si="3">C13+C38</f>
        <v>82687683</v>
      </c>
      <c r="D49" s="488">
        <f t="shared" si="3"/>
        <v>100924208</v>
      </c>
      <c r="E49" s="157">
        <f>E13+E38</f>
        <v>100186059</v>
      </c>
      <c r="F49" s="353"/>
      <c r="G49" s="354"/>
      <c r="K49" s="6"/>
    </row>
    <row r="50" spans="1:11" hidden="1" x14ac:dyDescent="0.25">
      <c r="A50" s="105" t="s">
        <v>39</v>
      </c>
      <c r="B50" s="106" t="s">
        <v>883</v>
      </c>
      <c r="C50" s="486">
        <v>0</v>
      </c>
      <c r="D50" s="486">
        <v>0</v>
      </c>
      <c r="E50" s="153">
        <v>0</v>
      </c>
      <c r="F50" s="349"/>
      <c r="G50" s="347"/>
    </row>
    <row r="51" spans="1:11" ht="25.5" hidden="1" x14ac:dyDescent="0.25">
      <c r="A51" s="105" t="s">
        <v>40</v>
      </c>
      <c r="B51" s="106" t="s">
        <v>884</v>
      </c>
      <c r="C51" s="486">
        <v>0</v>
      </c>
      <c r="D51" s="486">
        <v>0</v>
      </c>
      <c r="E51" s="153">
        <v>0</v>
      </c>
      <c r="F51" s="349"/>
      <c r="G51" s="347"/>
    </row>
    <row r="52" spans="1:11" ht="25.5" hidden="1" x14ac:dyDescent="0.25">
      <c r="A52" s="105" t="s">
        <v>484</v>
      </c>
      <c r="B52" s="106" t="s">
        <v>885</v>
      </c>
      <c r="C52" s="486">
        <v>0</v>
      </c>
      <c r="D52" s="486">
        <v>0</v>
      </c>
      <c r="E52" s="153">
        <v>0</v>
      </c>
      <c r="F52" s="349"/>
      <c r="G52" s="347"/>
    </row>
    <row r="53" spans="1:11" hidden="1" x14ac:dyDescent="0.25">
      <c r="A53" s="105" t="s">
        <v>41</v>
      </c>
      <c r="B53" s="106" t="s">
        <v>886</v>
      </c>
      <c r="C53" s="486">
        <v>0</v>
      </c>
      <c r="D53" s="486">
        <v>0</v>
      </c>
      <c r="E53" s="153">
        <v>0</v>
      </c>
      <c r="F53" s="349"/>
      <c r="G53" s="347"/>
    </row>
    <row r="54" spans="1:11" hidden="1" x14ac:dyDescent="0.25">
      <c r="A54" s="105" t="s">
        <v>42</v>
      </c>
      <c r="B54" s="106" t="s">
        <v>887</v>
      </c>
      <c r="C54" s="486">
        <v>0</v>
      </c>
      <c r="D54" s="486">
        <v>0</v>
      </c>
      <c r="E54" s="153">
        <v>0</v>
      </c>
      <c r="F54" s="349"/>
      <c r="G54" s="347"/>
    </row>
    <row r="55" spans="1:11" ht="25.5" hidden="1" x14ac:dyDescent="0.25">
      <c r="A55" s="105" t="s">
        <v>43</v>
      </c>
      <c r="B55" s="106" t="s">
        <v>888</v>
      </c>
      <c r="C55" s="486">
        <v>0</v>
      </c>
      <c r="D55" s="486">
        <v>0</v>
      </c>
      <c r="E55" s="153">
        <v>0</v>
      </c>
      <c r="F55" s="349"/>
      <c r="G55" s="347"/>
    </row>
    <row r="56" spans="1:11" hidden="1" x14ac:dyDescent="0.25">
      <c r="A56" s="105" t="s">
        <v>44</v>
      </c>
      <c r="B56" s="106" t="s">
        <v>889</v>
      </c>
      <c r="C56" s="486">
        <v>0</v>
      </c>
      <c r="D56" s="486">
        <v>0</v>
      </c>
      <c r="E56" s="153">
        <v>0</v>
      </c>
      <c r="F56" s="349"/>
      <c r="G56" s="347"/>
    </row>
    <row r="57" spans="1:11" hidden="1" x14ac:dyDescent="0.25">
      <c r="A57" s="105" t="s">
        <v>192</v>
      </c>
      <c r="B57" s="106" t="s">
        <v>890</v>
      </c>
      <c r="C57" s="486">
        <v>0</v>
      </c>
      <c r="D57" s="486">
        <v>0</v>
      </c>
      <c r="E57" s="153">
        <v>0</v>
      </c>
      <c r="F57" s="349"/>
      <c r="G57" s="347"/>
    </row>
    <row r="58" spans="1:11" hidden="1" x14ac:dyDescent="0.25">
      <c r="A58" s="105" t="s">
        <v>495</v>
      </c>
      <c r="B58" s="106" t="s">
        <v>891</v>
      </c>
      <c r="C58" s="486">
        <v>0</v>
      </c>
      <c r="D58" s="486">
        <v>0</v>
      </c>
      <c r="E58" s="153">
        <v>0</v>
      </c>
      <c r="F58" s="349"/>
      <c r="G58" s="347"/>
    </row>
    <row r="59" spans="1:11" hidden="1" x14ac:dyDescent="0.25">
      <c r="A59" s="105" t="s">
        <v>194</v>
      </c>
      <c r="B59" s="106" t="s">
        <v>892</v>
      </c>
      <c r="C59" s="486">
        <v>0</v>
      </c>
      <c r="D59" s="486">
        <v>0</v>
      </c>
      <c r="E59" s="153">
        <v>0</v>
      </c>
      <c r="F59" s="349"/>
      <c r="G59" s="347"/>
    </row>
    <row r="60" spans="1:11" hidden="1" x14ac:dyDescent="0.25">
      <c r="A60" s="105" t="s">
        <v>498</v>
      </c>
      <c r="B60" s="106" t="s">
        <v>893</v>
      </c>
      <c r="C60" s="486">
        <v>0</v>
      </c>
      <c r="D60" s="486">
        <v>0</v>
      </c>
      <c r="E60" s="153">
        <v>0</v>
      </c>
      <c r="F60" s="349"/>
      <c r="G60" s="347"/>
    </row>
    <row r="61" spans="1:11" ht="25.5" hidden="1" x14ac:dyDescent="0.25">
      <c r="A61" s="105" t="s">
        <v>500</v>
      </c>
      <c r="B61" s="106" t="s">
        <v>894</v>
      </c>
      <c r="C61" s="486">
        <v>0</v>
      </c>
      <c r="D61" s="486">
        <v>0</v>
      </c>
      <c r="E61" s="153">
        <v>0</v>
      </c>
      <c r="F61" s="349"/>
      <c r="G61" s="347"/>
    </row>
    <row r="62" spans="1:11" ht="25.5" hidden="1" x14ac:dyDescent="0.25">
      <c r="A62" s="105" t="s">
        <v>502</v>
      </c>
      <c r="B62" s="106" t="s">
        <v>895</v>
      </c>
      <c r="C62" s="486">
        <v>0</v>
      </c>
      <c r="D62" s="486">
        <v>0</v>
      </c>
      <c r="E62" s="153">
        <v>0</v>
      </c>
      <c r="F62" s="349"/>
      <c r="G62" s="347"/>
    </row>
    <row r="63" spans="1:11" ht="25.5" hidden="1" x14ac:dyDescent="0.25">
      <c r="A63" s="105" t="s">
        <v>196</v>
      </c>
      <c r="B63" s="106" t="s">
        <v>896</v>
      </c>
      <c r="C63" s="486">
        <v>0</v>
      </c>
      <c r="D63" s="486">
        <v>0</v>
      </c>
      <c r="E63" s="153">
        <v>0</v>
      </c>
      <c r="F63" s="349"/>
      <c r="G63" s="347"/>
    </row>
    <row r="64" spans="1:11" hidden="1" x14ac:dyDescent="0.25">
      <c r="A64" s="105" t="s">
        <v>45</v>
      </c>
      <c r="B64" s="106" t="s">
        <v>897</v>
      </c>
      <c r="C64" s="486">
        <v>0</v>
      </c>
      <c r="D64" s="486">
        <v>0</v>
      </c>
      <c r="E64" s="153">
        <v>0</v>
      </c>
      <c r="F64" s="349"/>
      <c r="G64" s="347"/>
    </row>
    <row r="65" spans="1:7" hidden="1" x14ac:dyDescent="0.25">
      <c r="A65" s="105" t="s">
        <v>46</v>
      </c>
      <c r="B65" s="106" t="s">
        <v>898</v>
      </c>
      <c r="C65" s="486">
        <v>0</v>
      </c>
      <c r="D65" s="486">
        <v>0</v>
      </c>
      <c r="E65" s="153">
        <v>0</v>
      </c>
      <c r="F65" s="349"/>
      <c r="G65" s="347"/>
    </row>
    <row r="66" spans="1:7" ht="25.5" hidden="1" x14ac:dyDescent="0.25">
      <c r="A66" s="105" t="s">
        <v>47</v>
      </c>
      <c r="B66" s="106" t="s">
        <v>899</v>
      </c>
      <c r="C66" s="486">
        <v>0</v>
      </c>
      <c r="D66" s="486">
        <v>0</v>
      </c>
      <c r="E66" s="153">
        <v>0</v>
      </c>
      <c r="F66" s="349"/>
      <c r="G66" s="347"/>
    </row>
    <row r="67" spans="1:7" hidden="1" x14ac:dyDescent="0.25">
      <c r="A67" s="105" t="s">
        <v>509</v>
      </c>
      <c r="B67" s="106" t="s">
        <v>900</v>
      </c>
      <c r="C67" s="486">
        <v>0</v>
      </c>
      <c r="D67" s="486">
        <v>0</v>
      </c>
      <c r="E67" s="153">
        <v>0</v>
      </c>
      <c r="F67" s="349"/>
      <c r="G67" s="347"/>
    </row>
    <row r="68" spans="1:7" hidden="1" x14ac:dyDescent="0.25">
      <c r="A68" s="105" t="s">
        <v>48</v>
      </c>
      <c r="B68" s="106" t="s">
        <v>901</v>
      </c>
      <c r="C68" s="486">
        <v>0</v>
      </c>
      <c r="D68" s="486">
        <v>0</v>
      </c>
      <c r="E68" s="153">
        <v>0</v>
      </c>
      <c r="F68" s="349"/>
      <c r="G68" s="347"/>
    </row>
    <row r="69" spans="1:7" hidden="1" x14ac:dyDescent="0.25">
      <c r="A69" s="105" t="s">
        <v>512</v>
      </c>
      <c r="B69" s="106" t="s">
        <v>902</v>
      </c>
      <c r="C69" s="486">
        <v>0</v>
      </c>
      <c r="D69" s="486">
        <v>0</v>
      </c>
      <c r="E69" s="153">
        <v>0</v>
      </c>
      <c r="F69" s="349"/>
      <c r="G69" s="347"/>
    </row>
    <row r="70" spans="1:7" hidden="1" x14ac:dyDescent="0.25">
      <c r="A70" s="105" t="s">
        <v>514</v>
      </c>
      <c r="B70" s="106" t="s">
        <v>903</v>
      </c>
      <c r="C70" s="486">
        <v>0</v>
      </c>
      <c r="D70" s="486">
        <v>0</v>
      </c>
      <c r="E70" s="153">
        <v>0</v>
      </c>
      <c r="F70" s="349"/>
      <c r="G70" s="347"/>
    </row>
    <row r="71" spans="1:7" hidden="1" x14ac:dyDescent="0.25">
      <c r="A71" s="105" t="s">
        <v>516</v>
      </c>
      <c r="B71" s="106" t="s">
        <v>904</v>
      </c>
      <c r="C71" s="486">
        <v>0</v>
      </c>
      <c r="D71" s="486">
        <v>0</v>
      </c>
      <c r="E71" s="153">
        <v>0</v>
      </c>
      <c r="F71" s="349"/>
      <c r="G71" s="347"/>
    </row>
    <row r="72" spans="1:7" ht="25.5" hidden="1" x14ac:dyDescent="0.25">
      <c r="A72" s="105" t="s">
        <v>199</v>
      </c>
      <c r="B72" s="106" t="s">
        <v>905</v>
      </c>
      <c r="C72" s="486">
        <v>0</v>
      </c>
      <c r="D72" s="486">
        <v>0</v>
      </c>
      <c r="E72" s="153">
        <v>0</v>
      </c>
      <c r="F72" s="349"/>
      <c r="G72" s="347"/>
    </row>
    <row r="73" spans="1:7" ht="25.5" hidden="1" x14ac:dyDescent="0.25">
      <c r="A73" s="105" t="s">
        <v>201</v>
      </c>
      <c r="B73" s="106" t="s">
        <v>906</v>
      </c>
      <c r="C73" s="486">
        <v>0</v>
      </c>
      <c r="D73" s="486">
        <v>0</v>
      </c>
      <c r="E73" s="153">
        <v>0</v>
      </c>
      <c r="F73" s="349"/>
      <c r="G73" s="347"/>
    </row>
    <row r="74" spans="1:7" ht="25.5" x14ac:dyDescent="0.25">
      <c r="A74" s="105" t="s">
        <v>89</v>
      </c>
      <c r="B74" s="106" t="s">
        <v>907</v>
      </c>
      <c r="C74" s="410">
        <v>0</v>
      </c>
      <c r="D74" s="363">
        <v>114542000</v>
      </c>
      <c r="E74" s="363">
        <v>114542000</v>
      </c>
      <c r="F74" s="349"/>
      <c r="G74" s="347"/>
    </row>
    <row r="75" spans="1:7" x14ac:dyDescent="0.25">
      <c r="A75" s="105" t="s">
        <v>204</v>
      </c>
      <c r="B75" s="106" t="s">
        <v>908</v>
      </c>
      <c r="C75" s="486">
        <v>0</v>
      </c>
      <c r="D75" s="486">
        <v>114542000</v>
      </c>
      <c r="E75" s="486">
        <v>114542000</v>
      </c>
      <c r="F75" s="349"/>
      <c r="G75" s="347"/>
    </row>
    <row r="76" spans="1:7" hidden="1" x14ac:dyDescent="0.25">
      <c r="A76" s="105" t="s">
        <v>522</v>
      </c>
      <c r="B76" s="106" t="s">
        <v>909</v>
      </c>
      <c r="C76" s="486">
        <v>0</v>
      </c>
      <c r="D76" s="486">
        <v>0</v>
      </c>
      <c r="E76" s="153">
        <v>0</v>
      </c>
      <c r="F76" s="349"/>
      <c r="G76" s="347"/>
    </row>
    <row r="77" spans="1:7" ht="25.5" hidden="1" x14ac:dyDescent="0.25">
      <c r="A77" s="105" t="s">
        <v>524</v>
      </c>
      <c r="B77" s="106" t="s">
        <v>910</v>
      </c>
      <c r="C77" s="486">
        <v>0</v>
      </c>
      <c r="D77" s="486">
        <v>0</v>
      </c>
      <c r="E77" s="153">
        <v>0</v>
      </c>
      <c r="F77" s="349"/>
      <c r="G77" s="347"/>
    </row>
    <row r="78" spans="1:7" hidden="1" x14ac:dyDescent="0.25">
      <c r="A78" s="105" t="s">
        <v>526</v>
      </c>
      <c r="B78" s="106" t="s">
        <v>911</v>
      </c>
      <c r="C78" s="486">
        <v>0</v>
      </c>
      <c r="D78" s="486">
        <v>0</v>
      </c>
      <c r="E78" s="153">
        <v>0</v>
      </c>
      <c r="F78" s="349"/>
      <c r="G78" s="347"/>
    </row>
    <row r="79" spans="1:7" hidden="1" x14ac:dyDescent="0.25">
      <c r="A79" s="105" t="s">
        <v>528</v>
      </c>
      <c r="B79" s="106" t="s">
        <v>912</v>
      </c>
      <c r="C79" s="486">
        <v>0</v>
      </c>
      <c r="D79" s="486">
        <v>0</v>
      </c>
      <c r="E79" s="153">
        <v>0</v>
      </c>
      <c r="F79" s="349"/>
      <c r="G79" s="347"/>
    </row>
    <row r="80" spans="1:7" hidden="1" x14ac:dyDescent="0.25">
      <c r="A80" s="105" t="s">
        <v>287</v>
      </c>
      <c r="B80" s="106" t="s">
        <v>913</v>
      </c>
      <c r="C80" s="486">
        <v>0</v>
      </c>
      <c r="D80" s="486">
        <v>0</v>
      </c>
      <c r="E80" s="153">
        <v>0</v>
      </c>
      <c r="F80" s="349"/>
      <c r="G80" s="347"/>
    </row>
    <row r="81" spans="1:7" hidden="1" x14ac:dyDescent="0.25">
      <c r="A81" s="105" t="s">
        <v>531</v>
      </c>
      <c r="B81" s="106" t="s">
        <v>914</v>
      </c>
      <c r="C81" s="486">
        <v>0</v>
      </c>
      <c r="D81" s="486">
        <v>0</v>
      </c>
      <c r="E81" s="153">
        <v>0</v>
      </c>
      <c r="F81" s="349"/>
      <c r="G81" s="347"/>
    </row>
    <row r="82" spans="1:7" hidden="1" x14ac:dyDescent="0.25">
      <c r="A82" s="105" t="s">
        <v>533</v>
      </c>
      <c r="B82" s="106" t="s">
        <v>915</v>
      </c>
      <c r="C82" s="486">
        <v>0</v>
      </c>
      <c r="D82" s="486">
        <v>0</v>
      </c>
      <c r="E82" s="153">
        <v>0</v>
      </c>
      <c r="F82" s="349"/>
      <c r="G82" s="347"/>
    </row>
    <row r="83" spans="1:7" ht="25.5" hidden="1" x14ac:dyDescent="0.25">
      <c r="A83" s="105" t="s">
        <v>535</v>
      </c>
      <c r="B83" s="106" t="s">
        <v>916</v>
      </c>
      <c r="C83" s="486">
        <v>0</v>
      </c>
      <c r="D83" s="486">
        <v>0</v>
      </c>
      <c r="E83" s="153">
        <v>0</v>
      </c>
      <c r="F83" s="349"/>
      <c r="G83" s="347"/>
    </row>
    <row r="84" spans="1:7" ht="25.5" hidden="1" x14ac:dyDescent="0.25">
      <c r="A84" s="105" t="s">
        <v>90</v>
      </c>
      <c r="B84" s="106" t="s">
        <v>917</v>
      </c>
      <c r="C84" s="486">
        <v>0</v>
      </c>
      <c r="D84" s="486">
        <v>0</v>
      </c>
      <c r="E84" s="153">
        <v>0</v>
      </c>
      <c r="F84" s="349"/>
      <c r="G84" s="347"/>
    </row>
    <row r="85" spans="1:7" ht="25.5" x14ac:dyDescent="0.25">
      <c r="A85" s="115" t="s">
        <v>91</v>
      </c>
      <c r="B85" s="112" t="s">
        <v>334</v>
      </c>
      <c r="C85" s="488">
        <f t="shared" ref="C85:D85" si="4">C50+C51+C52+C63+C74</f>
        <v>0</v>
      </c>
      <c r="D85" s="488">
        <f t="shared" si="4"/>
        <v>114542000</v>
      </c>
      <c r="E85" s="157">
        <f>E78+E75</f>
        <v>114542000</v>
      </c>
      <c r="F85" s="350"/>
      <c r="G85" s="355"/>
    </row>
    <row r="86" spans="1:7" hidden="1" x14ac:dyDescent="0.25">
      <c r="A86" s="105" t="s">
        <v>539</v>
      </c>
      <c r="B86" s="106" t="s">
        <v>918</v>
      </c>
      <c r="C86" s="486">
        <v>0</v>
      </c>
      <c r="D86" s="486">
        <v>0</v>
      </c>
      <c r="E86" s="153">
        <v>0</v>
      </c>
      <c r="F86" s="349"/>
      <c r="G86" s="347"/>
    </row>
    <row r="87" spans="1:7" hidden="1" x14ac:dyDescent="0.25">
      <c r="A87" s="105" t="s">
        <v>541</v>
      </c>
      <c r="B87" s="106" t="s">
        <v>919</v>
      </c>
      <c r="C87" s="486">
        <v>0</v>
      </c>
      <c r="D87" s="486">
        <v>0</v>
      </c>
      <c r="E87" s="153">
        <v>0</v>
      </c>
      <c r="F87" s="349"/>
      <c r="G87" s="347"/>
    </row>
    <row r="88" spans="1:7" ht="25.5" hidden="1" x14ac:dyDescent="0.25">
      <c r="A88" s="105" t="s">
        <v>543</v>
      </c>
      <c r="B88" s="106" t="s">
        <v>920</v>
      </c>
      <c r="C88" s="486">
        <v>0</v>
      </c>
      <c r="D88" s="486">
        <v>0</v>
      </c>
      <c r="E88" s="153">
        <v>0</v>
      </c>
      <c r="F88" s="349"/>
      <c r="G88" s="347"/>
    </row>
    <row r="89" spans="1:7" ht="25.5" hidden="1" x14ac:dyDescent="0.25">
      <c r="A89" s="105" t="s">
        <v>545</v>
      </c>
      <c r="B89" s="106" t="s">
        <v>921</v>
      </c>
      <c r="C89" s="486">
        <v>0</v>
      </c>
      <c r="D89" s="486">
        <v>0</v>
      </c>
      <c r="E89" s="153">
        <v>0</v>
      </c>
      <c r="F89" s="349"/>
      <c r="G89" s="347"/>
    </row>
    <row r="90" spans="1:7" hidden="1" x14ac:dyDescent="0.25">
      <c r="A90" s="105" t="s">
        <v>547</v>
      </c>
      <c r="B90" s="106" t="s">
        <v>922</v>
      </c>
      <c r="C90" s="486">
        <v>0</v>
      </c>
      <c r="D90" s="486">
        <v>0</v>
      </c>
      <c r="E90" s="153">
        <v>0</v>
      </c>
      <c r="F90" s="349"/>
      <c r="G90" s="347"/>
    </row>
    <row r="91" spans="1:7" hidden="1" x14ac:dyDescent="0.25">
      <c r="A91" s="105" t="s">
        <v>549</v>
      </c>
      <c r="B91" s="106" t="s">
        <v>923</v>
      </c>
      <c r="C91" s="486">
        <v>0</v>
      </c>
      <c r="D91" s="486">
        <v>0</v>
      </c>
      <c r="E91" s="153">
        <v>0</v>
      </c>
      <c r="F91" s="349"/>
      <c r="G91" s="347"/>
    </row>
    <row r="92" spans="1:7" hidden="1" x14ac:dyDescent="0.25">
      <c r="A92" s="105" t="s">
        <v>551</v>
      </c>
      <c r="B92" s="106" t="s">
        <v>924</v>
      </c>
      <c r="C92" s="486">
        <v>0</v>
      </c>
      <c r="D92" s="486">
        <v>0</v>
      </c>
      <c r="E92" s="153">
        <v>0</v>
      </c>
      <c r="F92" s="349"/>
      <c r="G92" s="347"/>
    </row>
    <row r="93" spans="1:7" ht="25.5" hidden="1" x14ac:dyDescent="0.25">
      <c r="A93" s="105" t="s">
        <v>553</v>
      </c>
      <c r="B93" s="106" t="s">
        <v>925</v>
      </c>
      <c r="C93" s="486">
        <v>0</v>
      </c>
      <c r="D93" s="486">
        <v>0</v>
      </c>
      <c r="E93" s="153">
        <v>0</v>
      </c>
      <c r="F93" s="349"/>
      <c r="G93" s="347"/>
    </row>
    <row r="94" spans="1:7" hidden="1" x14ac:dyDescent="0.25">
      <c r="A94" s="105" t="s">
        <v>555</v>
      </c>
      <c r="B94" s="106" t="s">
        <v>926</v>
      </c>
      <c r="C94" s="486">
        <v>0</v>
      </c>
      <c r="D94" s="486">
        <v>0</v>
      </c>
      <c r="E94" s="153">
        <v>0</v>
      </c>
      <c r="F94" s="349"/>
      <c r="G94" s="347"/>
    </row>
    <row r="95" spans="1:7" hidden="1" x14ac:dyDescent="0.25">
      <c r="A95" s="105" t="s">
        <v>557</v>
      </c>
      <c r="B95" s="106" t="s">
        <v>927</v>
      </c>
      <c r="C95" s="486">
        <v>0</v>
      </c>
      <c r="D95" s="486">
        <v>0</v>
      </c>
      <c r="E95" s="153">
        <v>0</v>
      </c>
      <c r="F95" s="349"/>
      <c r="G95" s="347"/>
    </row>
    <row r="96" spans="1:7" hidden="1" x14ac:dyDescent="0.25">
      <c r="A96" s="105" t="s">
        <v>559</v>
      </c>
      <c r="B96" s="106" t="s">
        <v>928</v>
      </c>
      <c r="C96" s="486">
        <v>0</v>
      </c>
      <c r="D96" s="486">
        <v>0</v>
      </c>
      <c r="E96" s="153">
        <v>0</v>
      </c>
      <c r="F96" s="349"/>
      <c r="G96" s="347"/>
    </row>
    <row r="97" spans="1:7" hidden="1" x14ac:dyDescent="0.25">
      <c r="A97" s="105" t="s">
        <v>561</v>
      </c>
      <c r="B97" s="106" t="s">
        <v>929</v>
      </c>
      <c r="C97" s="486">
        <v>0</v>
      </c>
      <c r="D97" s="486">
        <v>0</v>
      </c>
      <c r="E97" s="153">
        <v>0</v>
      </c>
      <c r="F97" s="349"/>
      <c r="G97" s="347"/>
    </row>
    <row r="98" spans="1:7" hidden="1" x14ac:dyDescent="0.25">
      <c r="A98" s="105" t="s">
        <v>563</v>
      </c>
      <c r="B98" s="106" t="s">
        <v>930</v>
      </c>
      <c r="C98" s="486">
        <v>0</v>
      </c>
      <c r="D98" s="486">
        <v>0</v>
      </c>
      <c r="E98" s="153">
        <v>0</v>
      </c>
      <c r="F98" s="349"/>
      <c r="G98" s="347"/>
    </row>
    <row r="99" spans="1:7" hidden="1" x14ac:dyDescent="0.25">
      <c r="A99" s="113" t="s">
        <v>565</v>
      </c>
      <c r="B99" s="114" t="s">
        <v>931</v>
      </c>
      <c r="C99" s="486">
        <v>0</v>
      </c>
      <c r="D99" s="486">
        <v>0</v>
      </c>
      <c r="E99" s="153">
        <v>0</v>
      </c>
      <c r="F99" s="356"/>
      <c r="G99" s="357"/>
    </row>
    <row r="100" spans="1:7" ht="25.5" hidden="1" x14ac:dyDescent="0.25">
      <c r="A100" s="113" t="s">
        <v>567</v>
      </c>
      <c r="B100" s="114" t="s">
        <v>932</v>
      </c>
      <c r="C100" s="486">
        <v>0</v>
      </c>
      <c r="D100" s="486">
        <v>0</v>
      </c>
      <c r="E100" s="153">
        <v>0</v>
      </c>
      <c r="F100" s="356"/>
      <c r="G100" s="357"/>
    </row>
    <row r="101" spans="1:7" hidden="1" x14ac:dyDescent="0.25">
      <c r="A101" s="105" t="s">
        <v>569</v>
      </c>
      <c r="B101" s="106" t="s">
        <v>933</v>
      </c>
      <c r="C101" s="486">
        <v>0</v>
      </c>
      <c r="D101" s="486">
        <v>0</v>
      </c>
      <c r="E101" s="153">
        <v>0</v>
      </c>
      <c r="F101" s="349"/>
      <c r="G101" s="347"/>
    </row>
    <row r="102" spans="1:7" ht="25.5" hidden="1" x14ac:dyDescent="0.25">
      <c r="A102" s="105" t="s">
        <v>571</v>
      </c>
      <c r="B102" s="106" t="s">
        <v>934</v>
      </c>
      <c r="C102" s="486">
        <v>0</v>
      </c>
      <c r="D102" s="486">
        <v>0</v>
      </c>
      <c r="E102" s="153">
        <v>0</v>
      </c>
      <c r="F102" s="349"/>
      <c r="G102" s="347"/>
    </row>
    <row r="103" spans="1:7" hidden="1" x14ac:dyDescent="0.25">
      <c r="A103" s="105" t="s">
        <v>573</v>
      </c>
      <c r="B103" s="106" t="s">
        <v>935</v>
      </c>
      <c r="C103" s="486">
        <v>0</v>
      </c>
      <c r="D103" s="486">
        <v>0</v>
      </c>
      <c r="E103" s="153">
        <v>0</v>
      </c>
      <c r="F103" s="349"/>
      <c r="G103" s="347"/>
    </row>
    <row r="104" spans="1:7" hidden="1" x14ac:dyDescent="0.25">
      <c r="A104" s="105" t="s">
        <v>575</v>
      </c>
      <c r="B104" s="106" t="s">
        <v>936</v>
      </c>
      <c r="C104" s="486">
        <v>0</v>
      </c>
      <c r="D104" s="486">
        <v>0</v>
      </c>
      <c r="E104" s="153">
        <v>0</v>
      </c>
      <c r="F104" s="349"/>
      <c r="G104" s="347"/>
    </row>
    <row r="105" spans="1:7" hidden="1" x14ac:dyDescent="0.25">
      <c r="A105" s="105" t="s">
        <v>302</v>
      </c>
      <c r="B105" s="106" t="s">
        <v>937</v>
      </c>
      <c r="C105" s="486">
        <v>0</v>
      </c>
      <c r="D105" s="486">
        <v>0</v>
      </c>
      <c r="E105" s="153">
        <v>0</v>
      </c>
      <c r="F105" s="349"/>
      <c r="G105" s="347"/>
    </row>
    <row r="106" spans="1:7" hidden="1" x14ac:dyDescent="0.25">
      <c r="A106" s="105" t="s">
        <v>578</v>
      </c>
      <c r="B106" s="106" t="s">
        <v>938</v>
      </c>
      <c r="C106" s="486">
        <v>0</v>
      </c>
      <c r="D106" s="486">
        <v>0</v>
      </c>
      <c r="E106" s="153">
        <v>0</v>
      </c>
      <c r="F106" s="349"/>
      <c r="G106" s="347"/>
    </row>
    <row r="107" spans="1:7" ht="25.5" hidden="1" x14ac:dyDescent="0.25">
      <c r="A107" s="105" t="s">
        <v>207</v>
      </c>
      <c r="B107" s="106" t="s">
        <v>939</v>
      </c>
      <c r="C107" s="486">
        <v>0</v>
      </c>
      <c r="D107" s="486">
        <v>0</v>
      </c>
      <c r="E107" s="153">
        <v>0</v>
      </c>
      <c r="F107" s="349"/>
      <c r="G107" s="347"/>
    </row>
    <row r="108" spans="1:7" hidden="1" x14ac:dyDescent="0.25">
      <c r="A108" s="105" t="s">
        <v>581</v>
      </c>
      <c r="B108" s="106" t="s">
        <v>940</v>
      </c>
      <c r="C108" s="486">
        <v>0</v>
      </c>
      <c r="D108" s="486">
        <v>0</v>
      </c>
      <c r="E108" s="153">
        <v>0</v>
      </c>
      <c r="F108" s="349"/>
      <c r="G108" s="347"/>
    </row>
    <row r="109" spans="1:7" hidden="1" x14ac:dyDescent="0.25">
      <c r="A109" s="105" t="s">
        <v>583</v>
      </c>
      <c r="B109" s="106" t="s">
        <v>941</v>
      </c>
      <c r="C109" s="486">
        <v>0</v>
      </c>
      <c r="D109" s="486">
        <v>0</v>
      </c>
      <c r="E109" s="153">
        <v>0</v>
      </c>
      <c r="F109" s="349"/>
      <c r="G109" s="347"/>
    </row>
    <row r="110" spans="1:7" ht="25.5" hidden="1" x14ac:dyDescent="0.25">
      <c r="A110" s="113" t="s">
        <v>585</v>
      </c>
      <c r="B110" s="114" t="s">
        <v>942</v>
      </c>
      <c r="C110" s="486">
        <v>0</v>
      </c>
      <c r="D110" s="486">
        <v>0</v>
      </c>
      <c r="E110" s="153">
        <v>0</v>
      </c>
      <c r="F110" s="356"/>
      <c r="G110" s="357"/>
    </row>
    <row r="111" spans="1:7" hidden="1" x14ac:dyDescent="0.25">
      <c r="A111" s="105" t="s">
        <v>587</v>
      </c>
      <c r="B111" s="106" t="s">
        <v>943</v>
      </c>
      <c r="C111" s="486">
        <v>0</v>
      </c>
      <c r="D111" s="486">
        <v>0</v>
      </c>
      <c r="E111" s="153">
        <v>0</v>
      </c>
      <c r="F111" s="349"/>
      <c r="G111" s="347"/>
    </row>
    <row r="112" spans="1:7" hidden="1" x14ac:dyDescent="0.25">
      <c r="A112" s="105" t="s">
        <v>589</v>
      </c>
      <c r="B112" s="106" t="s">
        <v>944</v>
      </c>
      <c r="C112" s="486">
        <v>0</v>
      </c>
      <c r="D112" s="486">
        <v>0</v>
      </c>
      <c r="E112" s="153">
        <v>0</v>
      </c>
      <c r="F112" s="349"/>
      <c r="G112" s="347"/>
    </row>
    <row r="113" spans="1:7" hidden="1" x14ac:dyDescent="0.25">
      <c r="A113" s="105" t="s">
        <v>591</v>
      </c>
      <c r="B113" s="106" t="s">
        <v>945</v>
      </c>
      <c r="C113" s="486">
        <v>0</v>
      </c>
      <c r="D113" s="486">
        <v>0</v>
      </c>
      <c r="E113" s="153">
        <v>0</v>
      </c>
      <c r="F113" s="349"/>
      <c r="G113" s="347"/>
    </row>
    <row r="114" spans="1:7" hidden="1" x14ac:dyDescent="0.25">
      <c r="A114" s="105" t="s">
        <v>288</v>
      </c>
      <c r="B114" s="106" t="s">
        <v>946</v>
      </c>
      <c r="C114" s="486">
        <v>0</v>
      </c>
      <c r="D114" s="486">
        <v>0</v>
      </c>
      <c r="E114" s="153">
        <v>0</v>
      </c>
      <c r="F114" s="349"/>
      <c r="G114" s="347"/>
    </row>
    <row r="115" spans="1:7" x14ac:dyDescent="0.25">
      <c r="A115" s="113" t="s">
        <v>92</v>
      </c>
      <c r="B115" s="114" t="s">
        <v>947</v>
      </c>
      <c r="C115" s="367">
        <f t="shared" ref="C115:D115" si="5">C116+C119</f>
        <v>13000000</v>
      </c>
      <c r="D115" s="367">
        <f t="shared" si="5"/>
        <v>15200002</v>
      </c>
      <c r="E115" s="155">
        <f>E116+E119</f>
        <v>17578965</v>
      </c>
      <c r="F115" s="356"/>
      <c r="G115" s="357"/>
    </row>
    <row r="116" spans="1:7" x14ac:dyDescent="0.25">
      <c r="A116" s="105" t="s">
        <v>595</v>
      </c>
      <c r="B116" s="106" t="s">
        <v>948</v>
      </c>
      <c r="C116" s="410">
        <v>8000000</v>
      </c>
      <c r="D116" s="486">
        <v>9200002</v>
      </c>
      <c r="E116" s="153">
        <v>10375603</v>
      </c>
      <c r="F116" s="349"/>
      <c r="G116" s="347"/>
    </row>
    <row r="117" spans="1:7" hidden="1" x14ac:dyDescent="0.25">
      <c r="A117" s="105" t="s">
        <v>289</v>
      </c>
      <c r="B117" s="106" t="s">
        <v>949</v>
      </c>
      <c r="C117" s="410">
        <v>0</v>
      </c>
      <c r="D117" s="486">
        <v>0</v>
      </c>
      <c r="E117" s="153">
        <v>0</v>
      </c>
      <c r="F117" s="349"/>
      <c r="G117" s="347"/>
    </row>
    <row r="118" spans="1:7" hidden="1" x14ac:dyDescent="0.25">
      <c r="A118" s="105" t="s">
        <v>598</v>
      </c>
      <c r="B118" s="106" t="s">
        <v>950</v>
      </c>
      <c r="C118" s="410">
        <v>0</v>
      </c>
      <c r="D118" s="486">
        <v>0</v>
      </c>
      <c r="E118" s="153">
        <v>0</v>
      </c>
      <c r="F118" s="349"/>
      <c r="G118" s="347"/>
    </row>
    <row r="119" spans="1:7" x14ac:dyDescent="0.25">
      <c r="A119" s="105" t="s">
        <v>600</v>
      </c>
      <c r="B119" s="106" t="s">
        <v>951</v>
      </c>
      <c r="C119" s="410">
        <v>5000000</v>
      </c>
      <c r="D119" s="486">
        <v>6000000</v>
      </c>
      <c r="E119" s="153">
        <v>7203362</v>
      </c>
      <c r="F119" s="349"/>
      <c r="G119" s="347"/>
    </row>
    <row r="120" spans="1:7" hidden="1" x14ac:dyDescent="0.25">
      <c r="A120" s="105" t="s">
        <v>303</v>
      </c>
      <c r="B120" s="106" t="s">
        <v>952</v>
      </c>
      <c r="C120" s="410">
        <v>0</v>
      </c>
      <c r="D120" s="486">
        <v>0</v>
      </c>
      <c r="E120" s="153">
        <v>0</v>
      </c>
      <c r="F120" s="349"/>
      <c r="G120" s="347"/>
    </row>
    <row r="121" spans="1:7" hidden="1" x14ac:dyDescent="0.25">
      <c r="A121" s="105" t="s">
        <v>49</v>
      </c>
      <c r="B121" s="106" t="s">
        <v>953</v>
      </c>
      <c r="C121" s="410">
        <v>0</v>
      </c>
      <c r="D121" s="486">
        <v>0</v>
      </c>
      <c r="E121" s="153">
        <v>0</v>
      </c>
      <c r="F121" s="349"/>
      <c r="G121" s="347"/>
    </row>
    <row r="122" spans="1:7" hidden="1" x14ac:dyDescent="0.25">
      <c r="A122" s="105" t="s">
        <v>93</v>
      </c>
      <c r="B122" s="106" t="s">
        <v>954</v>
      </c>
      <c r="C122" s="410">
        <v>0</v>
      </c>
      <c r="D122" s="486">
        <v>0</v>
      </c>
      <c r="E122" s="153">
        <v>0</v>
      </c>
      <c r="F122" s="349"/>
      <c r="G122" s="347"/>
    </row>
    <row r="123" spans="1:7" x14ac:dyDescent="0.25">
      <c r="A123" s="105" t="s">
        <v>605</v>
      </c>
      <c r="B123" s="106" t="s">
        <v>955</v>
      </c>
      <c r="C123" s="363">
        <f t="shared" ref="C123:D123" si="6">+C130</f>
        <v>8000000</v>
      </c>
      <c r="D123" s="363">
        <f t="shared" si="6"/>
        <v>16720220</v>
      </c>
      <c r="E123" s="153">
        <f>E130</f>
        <v>18645143</v>
      </c>
      <c r="F123" s="349"/>
      <c r="G123" s="347"/>
    </row>
    <row r="124" spans="1:7" hidden="1" x14ac:dyDescent="0.25">
      <c r="A124" s="105" t="s">
        <v>50</v>
      </c>
      <c r="B124" s="106" t="s">
        <v>956</v>
      </c>
      <c r="C124" s="410">
        <v>0</v>
      </c>
      <c r="D124" s="486">
        <v>0</v>
      </c>
      <c r="E124" s="153">
        <v>0</v>
      </c>
      <c r="F124" s="349"/>
      <c r="G124" s="347"/>
    </row>
    <row r="125" spans="1:7" hidden="1" x14ac:dyDescent="0.25">
      <c r="A125" s="105" t="s">
        <v>304</v>
      </c>
      <c r="B125" s="106" t="s">
        <v>957</v>
      </c>
      <c r="C125" s="410">
        <v>0</v>
      </c>
      <c r="D125" s="486">
        <v>0</v>
      </c>
      <c r="E125" s="153">
        <v>0</v>
      </c>
      <c r="F125" s="349"/>
      <c r="G125" s="347"/>
    </row>
    <row r="126" spans="1:7" hidden="1" x14ac:dyDescent="0.25">
      <c r="A126" s="105" t="s">
        <v>609</v>
      </c>
      <c r="B126" s="106" t="s">
        <v>958</v>
      </c>
      <c r="C126" s="410">
        <v>0</v>
      </c>
      <c r="D126" s="486">
        <v>0</v>
      </c>
      <c r="E126" s="153">
        <v>0</v>
      </c>
      <c r="F126" s="349"/>
      <c r="G126" s="347"/>
    </row>
    <row r="127" spans="1:7" hidden="1" x14ac:dyDescent="0.25">
      <c r="A127" s="105" t="s">
        <v>611</v>
      </c>
      <c r="B127" s="106" t="s">
        <v>959</v>
      </c>
      <c r="C127" s="410">
        <v>0</v>
      </c>
      <c r="D127" s="486">
        <v>0</v>
      </c>
      <c r="E127" s="153">
        <v>0</v>
      </c>
      <c r="F127" s="349"/>
      <c r="G127" s="347"/>
    </row>
    <row r="128" spans="1:7" hidden="1" x14ac:dyDescent="0.25">
      <c r="A128" s="105" t="s">
        <v>290</v>
      </c>
      <c r="B128" s="106" t="s">
        <v>960</v>
      </c>
      <c r="C128" s="410">
        <v>0</v>
      </c>
      <c r="D128" s="486">
        <v>0</v>
      </c>
      <c r="E128" s="153">
        <v>0</v>
      </c>
      <c r="F128" s="349"/>
      <c r="G128" s="347"/>
    </row>
    <row r="129" spans="1:7" hidden="1" x14ac:dyDescent="0.25">
      <c r="A129" s="105" t="s">
        <v>614</v>
      </c>
      <c r="B129" s="106" t="s">
        <v>961</v>
      </c>
      <c r="C129" s="410">
        <v>0</v>
      </c>
      <c r="D129" s="486">
        <v>0</v>
      </c>
      <c r="E129" s="153">
        <v>0</v>
      </c>
      <c r="F129" s="349"/>
      <c r="G129" s="347"/>
    </row>
    <row r="130" spans="1:7" ht="25.5" x14ac:dyDescent="0.25">
      <c r="A130" s="105" t="s">
        <v>616</v>
      </c>
      <c r="B130" s="106" t="s">
        <v>962</v>
      </c>
      <c r="C130" s="410">
        <v>8000000</v>
      </c>
      <c r="D130" s="486">
        <v>16720220</v>
      </c>
      <c r="E130" s="153">
        <v>18645143</v>
      </c>
      <c r="F130" s="349"/>
      <c r="G130" s="347"/>
    </row>
    <row r="131" spans="1:7" ht="25.5" hidden="1" x14ac:dyDescent="0.25">
      <c r="A131" s="105" t="s">
        <v>305</v>
      </c>
      <c r="B131" s="106" t="s">
        <v>963</v>
      </c>
      <c r="C131" s="486">
        <v>0</v>
      </c>
      <c r="D131" s="486">
        <v>0</v>
      </c>
      <c r="E131" s="153">
        <v>0</v>
      </c>
      <c r="F131" s="349"/>
      <c r="G131" s="347"/>
    </row>
    <row r="132" spans="1:7" hidden="1" x14ac:dyDescent="0.25">
      <c r="A132" s="105" t="s">
        <v>619</v>
      </c>
      <c r="B132" s="106" t="s">
        <v>964</v>
      </c>
      <c r="C132" s="486">
        <v>0</v>
      </c>
      <c r="D132" s="486">
        <v>0</v>
      </c>
      <c r="E132" s="153">
        <v>0</v>
      </c>
      <c r="F132" s="349"/>
      <c r="G132" s="347"/>
    </row>
    <row r="133" spans="1:7" hidden="1" x14ac:dyDescent="0.25">
      <c r="A133" s="105" t="s">
        <v>323</v>
      </c>
      <c r="B133" s="106" t="s">
        <v>965</v>
      </c>
      <c r="C133" s="486">
        <v>0</v>
      </c>
      <c r="D133" s="486">
        <v>0</v>
      </c>
      <c r="E133" s="153">
        <v>0</v>
      </c>
      <c r="F133" s="349"/>
      <c r="G133" s="347"/>
    </row>
    <row r="134" spans="1:7" ht="25.5" hidden="1" x14ac:dyDescent="0.25">
      <c r="A134" s="105" t="s">
        <v>621</v>
      </c>
      <c r="B134" s="106" t="s">
        <v>966</v>
      </c>
      <c r="C134" s="486">
        <v>0</v>
      </c>
      <c r="D134" s="486">
        <v>0</v>
      </c>
      <c r="E134" s="153">
        <v>0</v>
      </c>
      <c r="F134" s="349"/>
      <c r="G134" s="347"/>
    </row>
    <row r="135" spans="1:7" ht="25.5" hidden="1" x14ac:dyDescent="0.25">
      <c r="A135" s="105" t="s">
        <v>623</v>
      </c>
      <c r="B135" s="106" t="s">
        <v>967</v>
      </c>
      <c r="C135" s="486">
        <v>0</v>
      </c>
      <c r="D135" s="486">
        <v>0</v>
      </c>
      <c r="E135" s="153">
        <v>0</v>
      </c>
      <c r="F135" s="349"/>
      <c r="G135" s="347"/>
    </row>
    <row r="136" spans="1:7" ht="25.5" hidden="1" x14ac:dyDescent="0.25">
      <c r="A136" s="105" t="s">
        <v>625</v>
      </c>
      <c r="B136" s="106" t="s">
        <v>968</v>
      </c>
      <c r="C136" s="486">
        <v>0</v>
      </c>
      <c r="D136" s="486">
        <v>0</v>
      </c>
      <c r="E136" s="153">
        <v>0</v>
      </c>
      <c r="F136" s="349"/>
      <c r="G136" s="347"/>
    </row>
    <row r="137" spans="1:7" ht="25.5" hidden="1" x14ac:dyDescent="0.25">
      <c r="A137" s="105" t="s">
        <v>627</v>
      </c>
      <c r="B137" s="106" t="s">
        <v>969</v>
      </c>
      <c r="C137" s="486">
        <v>0</v>
      </c>
      <c r="D137" s="486">
        <v>0</v>
      </c>
      <c r="E137" s="153">
        <v>0</v>
      </c>
      <c r="F137" s="349"/>
      <c r="G137" s="347"/>
    </row>
    <row r="138" spans="1:7" ht="38.25" hidden="1" x14ac:dyDescent="0.25">
      <c r="A138" s="105" t="s">
        <v>629</v>
      </c>
      <c r="B138" s="106" t="s">
        <v>970</v>
      </c>
      <c r="C138" s="486">
        <v>0</v>
      </c>
      <c r="D138" s="486">
        <v>0</v>
      </c>
      <c r="E138" s="153">
        <v>0</v>
      </c>
      <c r="F138" s="349"/>
      <c r="G138" s="347"/>
    </row>
    <row r="139" spans="1:7" hidden="1" x14ac:dyDescent="0.25">
      <c r="A139" s="105" t="s">
        <v>631</v>
      </c>
      <c r="B139" s="106" t="s">
        <v>971</v>
      </c>
      <c r="C139" s="486">
        <v>0</v>
      </c>
      <c r="D139" s="486">
        <v>0</v>
      </c>
      <c r="E139" s="153">
        <v>0</v>
      </c>
      <c r="F139" s="349"/>
      <c r="G139" s="347"/>
    </row>
    <row r="140" spans="1:7" hidden="1" x14ac:dyDescent="0.25">
      <c r="A140" s="105" t="s">
        <v>633</v>
      </c>
      <c r="B140" s="106" t="s">
        <v>972</v>
      </c>
      <c r="C140" s="486">
        <v>0</v>
      </c>
      <c r="D140" s="486">
        <v>0</v>
      </c>
      <c r="E140" s="153">
        <v>0</v>
      </c>
      <c r="F140" s="349"/>
      <c r="G140" s="347"/>
    </row>
    <row r="141" spans="1:7" hidden="1" x14ac:dyDescent="0.25">
      <c r="A141" s="105" t="s">
        <v>635</v>
      </c>
      <c r="B141" s="106" t="s">
        <v>973</v>
      </c>
      <c r="C141" s="486">
        <v>0</v>
      </c>
      <c r="D141" s="486">
        <v>0</v>
      </c>
      <c r="E141" s="153">
        <v>0</v>
      </c>
      <c r="F141" s="349"/>
      <c r="G141" s="347"/>
    </row>
    <row r="142" spans="1:7" hidden="1" x14ac:dyDescent="0.25">
      <c r="A142" s="105" t="s">
        <v>637</v>
      </c>
      <c r="B142" s="106" t="s">
        <v>974</v>
      </c>
      <c r="C142" s="486">
        <v>0</v>
      </c>
      <c r="D142" s="486">
        <v>0</v>
      </c>
      <c r="E142" s="153">
        <v>0</v>
      </c>
      <c r="F142" s="349"/>
      <c r="G142" s="347"/>
    </row>
    <row r="143" spans="1:7" hidden="1" x14ac:dyDescent="0.25">
      <c r="A143" s="105" t="s">
        <v>639</v>
      </c>
      <c r="B143" s="106" t="s">
        <v>975</v>
      </c>
      <c r="C143" s="486">
        <v>0</v>
      </c>
      <c r="D143" s="486">
        <v>0</v>
      </c>
      <c r="E143" s="153">
        <v>0</v>
      </c>
      <c r="F143" s="349"/>
      <c r="G143" s="347"/>
    </row>
    <row r="144" spans="1:7" hidden="1" x14ac:dyDescent="0.25">
      <c r="A144" s="105" t="s">
        <v>641</v>
      </c>
      <c r="B144" s="106" t="s">
        <v>976</v>
      </c>
      <c r="C144" s="486">
        <v>0</v>
      </c>
      <c r="D144" s="486">
        <v>0</v>
      </c>
      <c r="E144" s="153">
        <v>0</v>
      </c>
      <c r="F144" s="349"/>
      <c r="G144" s="347"/>
    </row>
    <row r="145" spans="1:7" hidden="1" x14ac:dyDescent="0.25">
      <c r="A145" s="105" t="s">
        <v>643</v>
      </c>
      <c r="B145" s="106" t="s">
        <v>977</v>
      </c>
      <c r="C145" s="486">
        <v>0</v>
      </c>
      <c r="D145" s="486">
        <v>0</v>
      </c>
      <c r="E145" s="153">
        <v>0</v>
      </c>
      <c r="F145" s="349"/>
      <c r="G145" s="347"/>
    </row>
    <row r="146" spans="1:7" hidden="1" x14ac:dyDescent="0.25">
      <c r="A146" s="105" t="s">
        <v>645</v>
      </c>
      <c r="B146" s="106" t="s">
        <v>978</v>
      </c>
      <c r="C146" s="486">
        <v>0</v>
      </c>
      <c r="D146" s="486">
        <v>0</v>
      </c>
      <c r="E146" s="153">
        <v>0</v>
      </c>
      <c r="F146" s="349"/>
      <c r="G146" s="347"/>
    </row>
    <row r="147" spans="1:7" hidden="1" x14ac:dyDescent="0.25">
      <c r="A147" s="105" t="s">
        <v>647</v>
      </c>
      <c r="B147" s="106" t="s">
        <v>979</v>
      </c>
      <c r="C147" s="486">
        <v>0</v>
      </c>
      <c r="D147" s="486">
        <v>0</v>
      </c>
      <c r="E147" s="153">
        <v>0</v>
      </c>
      <c r="F147" s="349"/>
      <c r="G147" s="347"/>
    </row>
    <row r="148" spans="1:7" hidden="1" x14ac:dyDescent="0.25">
      <c r="A148" s="105" t="s">
        <v>291</v>
      </c>
      <c r="B148" s="106" t="s">
        <v>980</v>
      </c>
      <c r="C148" s="486">
        <v>0</v>
      </c>
      <c r="D148" s="486">
        <v>0</v>
      </c>
      <c r="E148" s="153">
        <v>0</v>
      </c>
      <c r="F148" s="349"/>
      <c r="G148" s="347"/>
    </row>
    <row r="149" spans="1:7" hidden="1" x14ac:dyDescent="0.25">
      <c r="A149" s="105" t="s">
        <v>650</v>
      </c>
      <c r="B149" s="106" t="s">
        <v>981</v>
      </c>
      <c r="C149" s="486">
        <v>0</v>
      </c>
      <c r="D149" s="486">
        <v>0</v>
      </c>
      <c r="E149" s="153">
        <v>0</v>
      </c>
      <c r="F149" s="349"/>
      <c r="G149" s="347"/>
    </row>
    <row r="150" spans="1:7" ht="25.5" hidden="1" x14ac:dyDescent="0.25">
      <c r="A150" s="105" t="s">
        <v>94</v>
      </c>
      <c r="B150" s="106" t="s">
        <v>982</v>
      </c>
      <c r="C150" s="486">
        <v>0</v>
      </c>
      <c r="D150" s="486">
        <v>0</v>
      </c>
      <c r="E150" s="153">
        <v>0</v>
      </c>
      <c r="F150" s="349"/>
      <c r="G150" s="347"/>
    </row>
    <row r="151" spans="1:7" ht="25.5" hidden="1" x14ac:dyDescent="0.25">
      <c r="A151" s="105" t="s">
        <v>653</v>
      </c>
      <c r="B151" s="106" t="s">
        <v>983</v>
      </c>
      <c r="C151" s="486">
        <v>0</v>
      </c>
      <c r="D151" s="486">
        <v>0</v>
      </c>
      <c r="E151" s="153">
        <v>0</v>
      </c>
      <c r="F151" s="349"/>
      <c r="G151" s="347"/>
    </row>
    <row r="152" spans="1:7" hidden="1" x14ac:dyDescent="0.25">
      <c r="A152" s="105" t="s">
        <v>655</v>
      </c>
      <c r="B152" s="106" t="s">
        <v>984</v>
      </c>
      <c r="C152" s="486">
        <v>0</v>
      </c>
      <c r="D152" s="486">
        <v>0</v>
      </c>
      <c r="E152" s="153">
        <v>0</v>
      </c>
      <c r="F152" s="349"/>
      <c r="G152" s="347"/>
    </row>
    <row r="153" spans="1:7" hidden="1" x14ac:dyDescent="0.25">
      <c r="A153" s="105" t="s">
        <v>292</v>
      </c>
      <c r="B153" s="106" t="s">
        <v>985</v>
      </c>
      <c r="C153" s="486">
        <v>0</v>
      </c>
      <c r="D153" s="486">
        <v>0</v>
      </c>
      <c r="E153" s="153">
        <v>0</v>
      </c>
      <c r="F153" s="349"/>
      <c r="G153" s="347"/>
    </row>
    <row r="154" spans="1:7" ht="25.5" x14ac:dyDescent="0.25">
      <c r="A154" s="105" t="s">
        <v>658</v>
      </c>
      <c r="B154" s="106" t="s">
        <v>986</v>
      </c>
      <c r="C154" s="363">
        <f t="shared" ref="C154:D154" si="7">C162</f>
        <v>100000</v>
      </c>
      <c r="D154" s="363">
        <f t="shared" si="7"/>
        <v>100000</v>
      </c>
      <c r="E154" s="153">
        <v>135300</v>
      </c>
      <c r="F154" s="349"/>
      <c r="G154" s="347"/>
    </row>
    <row r="155" spans="1:7" hidden="1" x14ac:dyDescent="0.25">
      <c r="A155" s="105" t="s">
        <v>95</v>
      </c>
      <c r="B155" s="106" t="s">
        <v>987</v>
      </c>
      <c r="C155" s="486">
        <v>0</v>
      </c>
      <c r="D155" s="486">
        <v>0</v>
      </c>
      <c r="E155" s="153">
        <v>0</v>
      </c>
      <c r="F155" s="349"/>
      <c r="G155" s="347"/>
    </row>
    <row r="156" spans="1:7" hidden="1" x14ac:dyDescent="0.25">
      <c r="A156" s="105" t="s">
        <v>661</v>
      </c>
      <c r="B156" s="106" t="s">
        <v>988</v>
      </c>
      <c r="C156" s="486">
        <v>0</v>
      </c>
      <c r="D156" s="486">
        <v>0</v>
      </c>
      <c r="E156" s="153">
        <v>0</v>
      </c>
      <c r="F156" s="349"/>
      <c r="G156" s="347"/>
    </row>
    <row r="157" spans="1:7" ht="25.5" hidden="1" x14ac:dyDescent="0.25">
      <c r="A157" s="105" t="s">
        <v>663</v>
      </c>
      <c r="B157" s="106" t="s">
        <v>989</v>
      </c>
      <c r="C157" s="486">
        <v>0</v>
      </c>
      <c r="D157" s="486">
        <v>0</v>
      </c>
      <c r="E157" s="153">
        <v>0</v>
      </c>
      <c r="F157" s="349"/>
      <c r="G157" s="347"/>
    </row>
    <row r="158" spans="1:7" hidden="1" x14ac:dyDescent="0.25">
      <c r="A158" s="105" t="s">
        <v>209</v>
      </c>
      <c r="B158" s="106" t="s">
        <v>990</v>
      </c>
      <c r="C158" s="486">
        <v>0</v>
      </c>
      <c r="D158" s="486">
        <v>0</v>
      </c>
      <c r="E158" s="153">
        <v>0</v>
      </c>
      <c r="F158" s="349"/>
      <c r="G158" s="347"/>
    </row>
    <row r="159" spans="1:7" hidden="1" x14ac:dyDescent="0.25">
      <c r="A159" s="105" t="s">
        <v>666</v>
      </c>
      <c r="B159" s="106" t="s">
        <v>991</v>
      </c>
      <c r="C159" s="486">
        <v>0</v>
      </c>
      <c r="D159" s="486">
        <v>0</v>
      </c>
      <c r="E159" s="153">
        <v>0</v>
      </c>
      <c r="F159" s="349"/>
      <c r="G159" s="347"/>
    </row>
    <row r="160" spans="1:7" hidden="1" x14ac:dyDescent="0.25">
      <c r="A160" s="105" t="s">
        <v>293</v>
      </c>
      <c r="B160" s="106" t="s">
        <v>992</v>
      </c>
      <c r="C160" s="486">
        <v>0</v>
      </c>
      <c r="D160" s="486">
        <v>0</v>
      </c>
      <c r="E160" s="153">
        <v>0</v>
      </c>
      <c r="F160" s="349"/>
      <c r="G160" s="347"/>
    </row>
    <row r="161" spans="1:7" hidden="1" x14ac:dyDescent="0.25">
      <c r="A161" s="105" t="s">
        <v>669</v>
      </c>
      <c r="B161" s="106" t="s">
        <v>993</v>
      </c>
      <c r="C161" s="486">
        <v>0</v>
      </c>
      <c r="D161" s="486">
        <v>0</v>
      </c>
      <c r="E161" s="153">
        <v>0</v>
      </c>
      <c r="F161" s="349"/>
      <c r="G161" s="347"/>
    </row>
    <row r="162" spans="1:7" x14ac:dyDescent="0.25">
      <c r="A162" s="105" t="s">
        <v>306</v>
      </c>
      <c r="B162" s="106" t="s">
        <v>994</v>
      </c>
      <c r="C162" s="410">
        <v>100000</v>
      </c>
      <c r="D162" s="486">
        <v>100000</v>
      </c>
      <c r="E162" s="153">
        <v>191700</v>
      </c>
      <c r="F162" s="349"/>
      <c r="G162" s="347"/>
    </row>
    <row r="163" spans="1:7" hidden="1" x14ac:dyDescent="0.25">
      <c r="A163" s="105" t="s">
        <v>672</v>
      </c>
      <c r="B163" s="106" t="s">
        <v>995</v>
      </c>
      <c r="C163" s="486">
        <v>0</v>
      </c>
      <c r="D163" s="486">
        <v>0</v>
      </c>
      <c r="E163" s="153">
        <v>0</v>
      </c>
      <c r="F163" s="349"/>
      <c r="G163" s="347"/>
    </row>
    <row r="164" spans="1:7" hidden="1" x14ac:dyDescent="0.25">
      <c r="A164" s="105" t="s">
        <v>211</v>
      </c>
      <c r="B164" s="106" t="s">
        <v>996</v>
      </c>
      <c r="C164" s="486">
        <v>0</v>
      </c>
      <c r="D164" s="486">
        <v>0</v>
      </c>
      <c r="E164" s="153">
        <v>0</v>
      </c>
      <c r="F164" s="349"/>
      <c r="G164" s="347"/>
    </row>
    <row r="165" spans="1:7" hidden="1" x14ac:dyDescent="0.25">
      <c r="A165" s="105" t="s">
        <v>213</v>
      </c>
      <c r="B165" s="106" t="s">
        <v>997</v>
      </c>
      <c r="C165" s="486">
        <v>0</v>
      </c>
      <c r="D165" s="486">
        <v>0</v>
      </c>
      <c r="E165" s="153">
        <v>0</v>
      </c>
      <c r="F165" s="349"/>
      <c r="G165" s="347"/>
    </row>
    <row r="166" spans="1:7" hidden="1" x14ac:dyDescent="0.25">
      <c r="A166" s="105" t="s">
        <v>676</v>
      </c>
      <c r="B166" s="106" t="s">
        <v>998</v>
      </c>
      <c r="C166" s="486">
        <v>0</v>
      </c>
      <c r="D166" s="486">
        <v>0</v>
      </c>
      <c r="E166" s="153">
        <v>0</v>
      </c>
      <c r="F166" s="349"/>
      <c r="G166" s="347"/>
    </row>
    <row r="167" spans="1:7" hidden="1" x14ac:dyDescent="0.25">
      <c r="A167" s="105" t="s">
        <v>678</v>
      </c>
      <c r="B167" s="106" t="s">
        <v>999</v>
      </c>
      <c r="C167" s="486">
        <v>0</v>
      </c>
      <c r="D167" s="486">
        <v>0</v>
      </c>
      <c r="E167" s="153">
        <v>0</v>
      </c>
      <c r="F167" s="349"/>
      <c r="G167" s="347"/>
    </row>
    <row r="168" spans="1:7" hidden="1" x14ac:dyDescent="0.25">
      <c r="A168" s="105" t="s">
        <v>680</v>
      </c>
      <c r="B168" s="106" t="s">
        <v>1000</v>
      </c>
      <c r="C168" s="486">
        <v>0</v>
      </c>
      <c r="D168" s="486">
        <v>0</v>
      </c>
      <c r="E168" s="153">
        <v>0</v>
      </c>
      <c r="F168" s="349"/>
      <c r="G168" s="347"/>
    </row>
    <row r="169" spans="1:7" hidden="1" x14ac:dyDescent="0.25">
      <c r="A169" s="105" t="s">
        <v>682</v>
      </c>
      <c r="B169" s="106" t="s">
        <v>1001</v>
      </c>
      <c r="C169" s="486">
        <v>0</v>
      </c>
      <c r="D169" s="486">
        <v>0</v>
      </c>
      <c r="E169" s="153">
        <v>0</v>
      </c>
      <c r="F169" s="349"/>
      <c r="G169" s="347"/>
    </row>
    <row r="170" spans="1:7" ht="25.5" hidden="1" x14ac:dyDescent="0.25">
      <c r="A170" s="105" t="s">
        <v>294</v>
      </c>
      <c r="B170" s="106" t="s">
        <v>1002</v>
      </c>
      <c r="C170" s="486">
        <v>0</v>
      </c>
      <c r="D170" s="486">
        <v>0</v>
      </c>
      <c r="E170" s="153">
        <v>0</v>
      </c>
      <c r="F170" s="349"/>
      <c r="G170" s="347"/>
    </row>
    <row r="171" spans="1:7" ht="25.5" x14ac:dyDescent="0.25">
      <c r="A171" s="113" t="s">
        <v>295</v>
      </c>
      <c r="B171" s="108" t="s">
        <v>1003</v>
      </c>
      <c r="C171" s="367">
        <f t="shared" ref="C171:D171" si="8">C162+C149+C123</f>
        <v>8100000</v>
      </c>
      <c r="D171" s="367">
        <f t="shared" si="8"/>
        <v>16820220</v>
      </c>
      <c r="E171" s="155">
        <f>E154+E123+E149</f>
        <v>18780443</v>
      </c>
      <c r="F171" s="356"/>
      <c r="G171" s="352"/>
    </row>
    <row r="172" spans="1:7" x14ac:dyDescent="0.25">
      <c r="A172" s="113" t="s">
        <v>686</v>
      </c>
      <c r="B172" s="108" t="s">
        <v>1004</v>
      </c>
      <c r="C172" s="367">
        <f t="shared" ref="C172:E172" si="9">C184+C175+C176</f>
        <v>150000</v>
      </c>
      <c r="D172" s="367">
        <f t="shared" si="9"/>
        <v>150000</v>
      </c>
      <c r="E172" s="367">
        <f t="shared" si="9"/>
        <v>1286360</v>
      </c>
      <c r="F172" s="356"/>
      <c r="G172" s="352"/>
    </row>
    <row r="173" spans="1:7" hidden="1" x14ac:dyDescent="0.25">
      <c r="A173" s="105" t="s">
        <v>688</v>
      </c>
      <c r="B173" s="106" t="s">
        <v>1005</v>
      </c>
      <c r="C173" s="486">
        <v>0</v>
      </c>
      <c r="D173" s="486">
        <v>0</v>
      </c>
      <c r="E173" s="153">
        <v>0</v>
      </c>
      <c r="F173" s="349"/>
      <c r="G173" s="347"/>
    </row>
    <row r="174" spans="1:7" hidden="1" x14ac:dyDescent="0.25">
      <c r="A174" s="105" t="s">
        <v>96</v>
      </c>
      <c r="B174" s="106" t="s">
        <v>1006</v>
      </c>
      <c r="C174" s="486">
        <v>0</v>
      </c>
      <c r="D174" s="486">
        <v>0</v>
      </c>
      <c r="E174" s="153">
        <v>0</v>
      </c>
      <c r="F174" s="349"/>
      <c r="G174" s="347"/>
    </row>
    <row r="175" spans="1:7" x14ac:dyDescent="0.25">
      <c r="A175" s="105" t="s">
        <v>691</v>
      </c>
      <c r="B175" s="106" t="s">
        <v>1007</v>
      </c>
      <c r="C175" s="486">
        <v>150000</v>
      </c>
      <c r="D175" s="486">
        <v>150000</v>
      </c>
      <c r="E175" s="153">
        <v>1281360</v>
      </c>
      <c r="F175" s="349"/>
      <c r="G175" s="347"/>
    </row>
    <row r="176" spans="1:7" hidden="1" x14ac:dyDescent="0.25">
      <c r="A176" s="105" t="s">
        <v>215</v>
      </c>
      <c r="B176" s="106" t="s">
        <v>1008</v>
      </c>
      <c r="C176" s="486">
        <v>0</v>
      </c>
      <c r="D176" s="486">
        <v>0</v>
      </c>
      <c r="E176" s="153">
        <v>0</v>
      </c>
      <c r="F176" s="349"/>
      <c r="G176" s="347"/>
    </row>
    <row r="177" spans="1:7" hidden="1" x14ac:dyDescent="0.25">
      <c r="A177" s="105" t="s">
        <v>97</v>
      </c>
      <c r="B177" s="106" t="s">
        <v>1009</v>
      </c>
      <c r="C177" s="486">
        <v>0</v>
      </c>
      <c r="D177" s="486">
        <v>0</v>
      </c>
      <c r="E177" s="153">
        <v>0</v>
      </c>
      <c r="F177" s="349"/>
      <c r="G177" s="347"/>
    </row>
    <row r="178" spans="1:7" ht="38.25" hidden="1" x14ac:dyDescent="0.25">
      <c r="A178" s="105" t="s">
        <v>695</v>
      </c>
      <c r="B178" s="106" t="s">
        <v>1010</v>
      </c>
      <c r="C178" s="486">
        <v>0</v>
      </c>
      <c r="D178" s="486">
        <v>0</v>
      </c>
      <c r="E178" s="153">
        <v>0</v>
      </c>
      <c r="F178" s="349"/>
      <c r="G178" s="347"/>
    </row>
    <row r="179" spans="1:7" hidden="1" x14ac:dyDescent="0.25">
      <c r="A179" s="105" t="s">
        <v>697</v>
      </c>
      <c r="B179" s="106" t="s">
        <v>1011</v>
      </c>
      <c r="C179" s="486">
        <v>0</v>
      </c>
      <c r="D179" s="486">
        <v>0</v>
      </c>
      <c r="E179" s="153">
        <v>0</v>
      </c>
      <c r="F179" s="349"/>
      <c r="G179" s="347"/>
    </row>
    <row r="180" spans="1:7" hidden="1" x14ac:dyDescent="0.25">
      <c r="A180" s="105" t="s">
        <v>699</v>
      </c>
      <c r="B180" s="106" t="s">
        <v>1012</v>
      </c>
      <c r="C180" s="486">
        <v>0</v>
      </c>
      <c r="D180" s="486">
        <v>0</v>
      </c>
      <c r="E180" s="153">
        <v>0</v>
      </c>
      <c r="F180" s="349"/>
      <c r="G180" s="347"/>
    </row>
    <row r="181" spans="1:7" hidden="1" x14ac:dyDescent="0.25">
      <c r="A181" s="105" t="s">
        <v>701</v>
      </c>
      <c r="B181" s="106" t="s">
        <v>1013</v>
      </c>
      <c r="C181" s="486">
        <v>0</v>
      </c>
      <c r="D181" s="486">
        <v>0</v>
      </c>
      <c r="E181" s="153">
        <v>0</v>
      </c>
      <c r="F181" s="349"/>
      <c r="G181" s="347"/>
    </row>
    <row r="182" spans="1:7" hidden="1" x14ac:dyDescent="0.25">
      <c r="A182" s="105" t="s">
        <v>51</v>
      </c>
      <c r="B182" s="106" t="s">
        <v>1014</v>
      </c>
      <c r="C182" s="486">
        <v>0</v>
      </c>
      <c r="D182" s="486">
        <v>0</v>
      </c>
      <c r="E182" s="153">
        <v>0</v>
      </c>
      <c r="F182" s="349"/>
      <c r="G182" s="347"/>
    </row>
    <row r="183" spans="1:7" ht="38.25" hidden="1" x14ac:dyDescent="0.25">
      <c r="A183" s="105" t="s">
        <v>52</v>
      </c>
      <c r="B183" s="106" t="s">
        <v>1015</v>
      </c>
      <c r="C183" s="486">
        <v>0</v>
      </c>
      <c r="D183" s="486">
        <v>0</v>
      </c>
      <c r="E183" s="153">
        <v>0</v>
      </c>
      <c r="F183" s="349"/>
      <c r="G183" s="347"/>
    </row>
    <row r="184" spans="1:7" x14ac:dyDescent="0.25">
      <c r="A184" s="105" t="s">
        <v>344</v>
      </c>
      <c r="B184" s="106" t="s">
        <v>1016</v>
      </c>
      <c r="C184" s="410">
        <v>0</v>
      </c>
      <c r="D184" s="486">
        <v>0</v>
      </c>
      <c r="E184" s="153">
        <v>5000</v>
      </c>
      <c r="F184" s="349"/>
      <c r="G184" s="347"/>
    </row>
    <row r="185" spans="1:7" x14ac:dyDescent="0.25">
      <c r="A185" s="115" t="s">
        <v>53</v>
      </c>
      <c r="B185" s="112" t="s">
        <v>335</v>
      </c>
      <c r="C185" s="489">
        <f t="shared" ref="C185:D185" si="10">C172+C171+C115</f>
        <v>21250000</v>
      </c>
      <c r="D185" s="489">
        <f t="shared" si="10"/>
        <v>32170222</v>
      </c>
      <c r="E185" s="157">
        <f>E172+E171+E115</f>
        <v>37645768</v>
      </c>
      <c r="F185" s="350"/>
      <c r="G185" s="355"/>
    </row>
    <row r="186" spans="1:7" hidden="1" x14ac:dyDescent="0.25">
      <c r="A186" s="105" t="s">
        <v>98</v>
      </c>
      <c r="B186" s="106" t="s">
        <v>1017</v>
      </c>
      <c r="C186" s="486">
        <v>0</v>
      </c>
      <c r="D186" s="486">
        <v>0</v>
      </c>
      <c r="E186" s="153">
        <v>0</v>
      </c>
      <c r="F186" s="349"/>
      <c r="G186" s="347"/>
    </row>
    <row r="187" spans="1:7" x14ac:dyDescent="0.25">
      <c r="A187" s="105" t="s">
        <v>708</v>
      </c>
      <c r="B187" s="106" t="s">
        <v>1018</v>
      </c>
      <c r="C187" s="410">
        <v>1940000</v>
      </c>
      <c r="D187" s="486">
        <v>1940000</v>
      </c>
      <c r="E187" s="153">
        <v>4616896</v>
      </c>
      <c r="F187" s="349"/>
      <c r="G187" s="347"/>
    </row>
    <row r="188" spans="1:7" ht="25.5" x14ac:dyDescent="0.25">
      <c r="A188" s="105" t="s">
        <v>220</v>
      </c>
      <c r="B188" s="106" t="s">
        <v>1019</v>
      </c>
      <c r="C188" s="486">
        <v>0</v>
      </c>
      <c r="D188" s="486">
        <v>0</v>
      </c>
      <c r="E188" s="153">
        <v>4476896</v>
      </c>
      <c r="F188" s="349"/>
      <c r="G188" s="347"/>
    </row>
    <row r="189" spans="1:7" ht="25.5" hidden="1" x14ac:dyDescent="0.25">
      <c r="A189" s="105" t="s">
        <v>222</v>
      </c>
      <c r="B189" s="106" t="s">
        <v>1020</v>
      </c>
      <c r="C189" s="486">
        <v>0</v>
      </c>
      <c r="D189" s="486">
        <v>0</v>
      </c>
      <c r="E189" s="153">
        <v>0</v>
      </c>
      <c r="F189" s="349"/>
      <c r="G189" s="347"/>
    </row>
    <row r="190" spans="1:7" x14ac:dyDescent="0.25">
      <c r="A190" s="105" t="s">
        <v>54</v>
      </c>
      <c r="B190" s="106" t="s">
        <v>1021</v>
      </c>
      <c r="C190" s="410">
        <v>1750000</v>
      </c>
      <c r="D190" s="486">
        <v>1750000</v>
      </c>
      <c r="E190" s="153">
        <v>3451081</v>
      </c>
      <c r="F190" s="349"/>
      <c r="G190" s="347"/>
    </row>
    <row r="191" spans="1:7" hidden="1" x14ac:dyDescent="0.25">
      <c r="A191" s="105" t="s">
        <v>307</v>
      </c>
      <c r="B191" s="106" t="s">
        <v>1022</v>
      </c>
      <c r="C191" s="410">
        <v>0</v>
      </c>
      <c r="D191" s="486">
        <v>0</v>
      </c>
      <c r="E191" s="153">
        <v>0</v>
      </c>
      <c r="F191" s="349"/>
      <c r="G191" s="347"/>
    </row>
    <row r="192" spans="1:7" x14ac:dyDescent="0.25">
      <c r="A192" s="105" t="s">
        <v>99</v>
      </c>
      <c r="B192" s="106" t="s">
        <v>1023</v>
      </c>
      <c r="C192" s="363">
        <f t="shared" ref="C192" si="11">C194</f>
        <v>500000</v>
      </c>
      <c r="D192" s="363">
        <f>D194</f>
        <v>500000</v>
      </c>
      <c r="E192" s="363">
        <f>E194</f>
        <v>617684</v>
      </c>
      <c r="F192" s="349"/>
      <c r="G192" s="347"/>
    </row>
    <row r="193" spans="1:7" hidden="1" x14ac:dyDescent="0.25">
      <c r="A193" s="105" t="s">
        <v>55</v>
      </c>
      <c r="B193" s="106" t="s">
        <v>1024</v>
      </c>
      <c r="C193" s="410">
        <v>0</v>
      </c>
      <c r="D193" s="486">
        <v>0</v>
      </c>
      <c r="E193" s="153">
        <v>0</v>
      </c>
      <c r="F193" s="349"/>
      <c r="G193" s="347"/>
    </row>
    <row r="194" spans="1:7" x14ac:dyDescent="0.25">
      <c r="A194" s="105" t="s">
        <v>56</v>
      </c>
      <c r="B194" s="490" t="s">
        <v>1025</v>
      </c>
      <c r="C194" s="410">
        <v>500000</v>
      </c>
      <c r="D194" s="486">
        <v>500000</v>
      </c>
      <c r="E194" s="153">
        <v>617684</v>
      </c>
      <c r="F194" s="349"/>
      <c r="G194" s="347"/>
    </row>
    <row r="195" spans="1:7" ht="25.5" hidden="1" x14ac:dyDescent="0.25">
      <c r="A195" s="105" t="s">
        <v>100</v>
      </c>
      <c r="B195" s="106" t="s">
        <v>1026</v>
      </c>
      <c r="C195" s="486">
        <v>0</v>
      </c>
      <c r="D195" s="486">
        <v>0</v>
      </c>
      <c r="E195" s="153">
        <v>0</v>
      </c>
      <c r="F195" s="349"/>
      <c r="G195" s="347"/>
    </row>
    <row r="196" spans="1:7" ht="25.5" hidden="1" x14ac:dyDescent="0.25">
      <c r="A196" s="105" t="s">
        <v>308</v>
      </c>
      <c r="B196" s="106" t="s">
        <v>1027</v>
      </c>
      <c r="C196" s="486">
        <v>0</v>
      </c>
      <c r="D196" s="486">
        <v>0</v>
      </c>
      <c r="E196" s="153">
        <v>0</v>
      </c>
      <c r="F196" s="349"/>
      <c r="G196" s="347"/>
    </row>
    <row r="197" spans="1:7" ht="25.5" hidden="1" x14ac:dyDescent="0.25">
      <c r="A197" s="105" t="s">
        <v>101</v>
      </c>
      <c r="B197" s="106" t="s">
        <v>1028</v>
      </c>
      <c r="C197" s="486">
        <v>0</v>
      </c>
      <c r="D197" s="486">
        <v>0</v>
      </c>
      <c r="E197" s="153">
        <v>0</v>
      </c>
      <c r="F197" s="349"/>
      <c r="G197" s="347"/>
    </row>
    <row r="198" spans="1:7" hidden="1" x14ac:dyDescent="0.25">
      <c r="A198" s="105" t="s">
        <v>57</v>
      </c>
      <c r="B198" s="106" t="s">
        <v>1029</v>
      </c>
      <c r="C198" s="486">
        <v>0</v>
      </c>
      <c r="D198" s="486">
        <v>0</v>
      </c>
      <c r="E198" s="153">
        <v>0</v>
      </c>
      <c r="F198" s="349"/>
      <c r="G198" s="347"/>
    </row>
    <row r="199" spans="1:7" hidden="1" x14ac:dyDescent="0.25">
      <c r="A199" s="105" t="s">
        <v>58</v>
      </c>
      <c r="B199" s="106" t="s">
        <v>1030</v>
      </c>
      <c r="C199" s="486">
        <v>0</v>
      </c>
      <c r="D199" s="486">
        <v>0</v>
      </c>
      <c r="E199" s="153">
        <v>0</v>
      </c>
      <c r="F199" s="349"/>
      <c r="G199" s="347"/>
    </row>
    <row r="200" spans="1:7" hidden="1" x14ac:dyDescent="0.25">
      <c r="A200" s="105" t="s">
        <v>309</v>
      </c>
      <c r="B200" s="106" t="s">
        <v>1031</v>
      </c>
      <c r="C200" s="486">
        <v>0</v>
      </c>
      <c r="D200" s="486">
        <v>0</v>
      </c>
      <c r="E200" s="153">
        <v>0</v>
      </c>
      <c r="F200" s="349"/>
      <c r="G200" s="347"/>
    </row>
    <row r="201" spans="1:7" hidden="1" x14ac:dyDescent="0.25">
      <c r="A201" s="105" t="s">
        <v>720</v>
      </c>
      <c r="B201" s="106" t="s">
        <v>1032</v>
      </c>
      <c r="C201" s="486">
        <v>0</v>
      </c>
      <c r="D201" s="486">
        <v>0</v>
      </c>
      <c r="E201" s="153">
        <v>0</v>
      </c>
      <c r="F201" s="349"/>
      <c r="G201" s="347"/>
    </row>
    <row r="202" spans="1:7" x14ac:dyDescent="0.25">
      <c r="A202" s="105" t="s">
        <v>722</v>
      </c>
      <c r="B202" s="106" t="s">
        <v>1033</v>
      </c>
      <c r="C202" s="410">
        <v>900000</v>
      </c>
      <c r="D202" s="486">
        <v>1815596</v>
      </c>
      <c r="E202" s="153">
        <v>1869952</v>
      </c>
      <c r="F202" s="349"/>
      <c r="G202" s="347"/>
    </row>
    <row r="203" spans="1:7" hidden="1" x14ac:dyDescent="0.25">
      <c r="A203" s="105" t="s">
        <v>59</v>
      </c>
      <c r="B203" s="106" t="s">
        <v>1034</v>
      </c>
      <c r="C203" s="486">
        <v>0</v>
      </c>
      <c r="D203" s="486">
        <v>0</v>
      </c>
      <c r="E203" s="153">
        <v>0</v>
      </c>
      <c r="F203" s="349"/>
      <c r="G203" s="347"/>
    </row>
    <row r="204" spans="1:7" hidden="1" x14ac:dyDescent="0.25">
      <c r="A204" s="105" t="s">
        <v>60</v>
      </c>
      <c r="B204" s="106" t="s">
        <v>1035</v>
      </c>
      <c r="C204" s="410"/>
      <c r="D204" s="486">
        <v>0</v>
      </c>
      <c r="E204" s="153">
        <v>0</v>
      </c>
      <c r="F204" s="349"/>
      <c r="G204" s="347"/>
    </row>
    <row r="205" spans="1:7" hidden="1" x14ac:dyDescent="0.25">
      <c r="A205" s="105" t="s">
        <v>310</v>
      </c>
      <c r="B205" s="106" t="s">
        <v>1036</v>
      </c>
      <c r="C205" s="410">
        <v>0</v>
      </c>
      <c r="D205" s="486">
        <v>0</v>
      </c>
      <c r="E205" s="153">
        <v>0</v>
      </c>
      <c r="F205" s="349"/>
      <c r="G205" s="347"/>
    </row>
    <row r="206" spans="1:7" hidden="1" x14ac:dyDescent="0.25">
      <c r="A206" s="105" t="s">
        <v>313</v>
      </c>
      <c r="B206" s="106" t="s">
        <v>1037</v>
      </c>
      <c r="C206" s="410">
        <v>0</v>
      </c>
      <c r="D206" s="486">
        <v>0</v>
      </c>
      <c r="E206" s="153">
        <v>0</v>
      </c>
      <c r="F206" s="349"/>
      <c r="G206" s="347"/>
    </row>
    <row r="207" spans="1:7" ht="25.5" hidden="1" x14ac:dyDescent="0.25">
      <c r="A207" s="105" t="s">
        <v>728</v>
      </c>
      <c r="B207" s="106" t="s">
        <v>1038</v>
      </c>
      <c r="C207" s="486">
        <v>0</v>
      </c>
      <c r="D207" s="486">
        <v>0</v>
      </c>
      <c r="E207" s="153">
        <v>0</v>
      </c>
      <c r="F207" s="349"/>
      <c r="G207" s="347"/>
    </row>
    <row r="208" spans="1:7" ht="25.5" hidden="1" x14ac:dyDescent="0.25">
      <c r="A208" s="105" t="s">
        <v>61</v>
      </c>
      <c r="B208" s="106" t="s">
        <v>1039</v>
      </c>
      <c r="C208" s="486">
        <v>0</v>
      </c>
      <c r="D208" s="486">
        <v>0</v>
      </c>
      <c r="E208" s="153">
        <v>0</v>
      </c>
      <c r="F208" s="349"/>
      <c r="G208" s="347"/>
    </row>
    <row r="209" spans="1:7" ht="25.5" hidden="1" x14ac:dyDescent="0.25">
      <c r="A209" s="105" t="s">
        <v>311</v>
      </c>
      <c r="B209" s="106" t="s">
        <v>1040</v>
      </c>
      <c r="C209" s="486">
        <v>0</v>
      </c>
      <c r="D209" s="486">
        <v>0</v>
      </c>
      <c r="E209" s="153">
        <v>0</v>
      </c>
      <c r="F209" s="349"/>
      <c r="G209" s="347"/>
    </row>
    <row r="210" spans="1:7" ht="25.5" hidden="1" x14ac:dyDescent="0.25">
      <c r="A210" s="105" t="s">
        <v>296</v>
      </c>
      <c r="B210" s="106" t="s">
        <v>1041</v>
      </c>
      <c r="C210" s="486">
        <v>0</v>
      </c>
      <c r="D210" s="486">
        <v>0</v>
      </c>
      <c r="E210" s="153">
        <v>0</v>
      </c>
      <c r="F210" s="349"/>
      <c r="G210" s="347"/>
    </row>
    <row r="211" spans="1:7" x14ac:dyDescent="0.25">
      <c r="A211" s="105" t="s">
        <v>732</v>
      </c>
      <c r="B211" s="106" t="s">
        <v>1177</v>
      </c>
      <c r="C211" s="486">
        <v>0</v>
      </c>
      <c r="D211" s="486">
        <f>D214</f>
        <v>650000</v>
      </c>
      <c r="E211" s="153">
        <v>968306</v>
      </c>
      <c r="F211" s="349"/>
      <c r="G211" s="347"/>
    </row>
    <row r="212" spans="1:7" hidden="1" x14ac:dyDescent="0.25">
      <c r="A212" s="105" t="s">
        <v>734</v>
      </c>
      <c r="B212" s="106" t="s">
        <v>1043</v>
      </c>
      <c r="C212" s="486">
        <v>0</v>
      </c>
      <c r="D212" s="486">
        <v>0</v>
      </c>
      <c r="E212" s="153">
        <v>0</v>
      </c>
      <c r="F212" s="349"/>
      <c r="G212" s="347"/>
    </row>
    <row r="213" spans="1:7" ht="51" hidden="1" x14ac:dyDescent="0.25">
      <c r="A213" s="105" t="s">
        <v>297</v>
      </c>
      <c r="B213" s="106" t="s">
        <v>1044</v>
      </c>
      <c r="C213" s="486">
        <v>0</v>
      </c>
      <c r="D213" s="486">
        <v>0</v>
      </c>
      <c r="E213" s="153">
        <v>0</v>
      </c>
      <c r="F213" s="349"/>
      <c r="G213" s="347"/>
    </row>
    <row r="214" spans="1:7" x14ac:dyDescent="0.25">
      <c r="A214" s="105" t="s">
        <v>327</v>
      </c>
      <c r="B214" s="106" t="s">
        <v>1180</v>
      </c>
      <c r="C214" s="486">
        <v>0</v>
      </c>
      <c r="D214" s="486">
        <v>650000</v>
      </c>
      <c r="E214" s="153">
        <v>1320239</v>
      </c>
      <c r="F214" s="349"/>
      <c r="G214" s="347"/>
    </row>
    <row r="215" spans="1:7" ht="25.5" x14ac:dyDescent="0.25">
      <c r="A215" s="115" t="s">
        <v>102</v>
      </c>
      <c r="B215" s="112" t="s">
        <v>336</v>
      </c>
      <c r="C215" s="489">
        <f>C211+C202+C192+C190+C188+C187+C204</f>
        <v>5090000</v>
      </c>
      <c r="D215" s="489">
        <f>D211+D202+D192+D190+D188+D187+D204</f>
        <v>6655596</v>
      </c>
      <c r="E215" s="157">
        <f>E192+E190+E187+E205+E202+E211+E214</f>
        <v>12844158</v>
      </c>
      <c r="F215" s="349"/>
      <c r="G215" s="347"/>
    </row>
    <row r="216" spans="1:7" hidden="1" x14ac:dyDescent="0.25">
      <c r="A216" s="105" t="s">
        <v>738</v>
      </c>
      <c r="B216" s="106" t="s">
        <v>1046</v>
      </c>
      <c r="C216" s="486">
        <v>0</v>
      </c>
      <c r="D216" s="486">
        <v>0</v>
      </c>
      <c r="E216" s="153">
        <v>0</v>
      </c>
      <c r="F216" s="349"/>
      <c r="G216" s="347"/>
    </row>
    <row r="217" spans="1:7" ht="25.5" hidden="1" x14ac:dyDescent="0.25">
      <c r="A217" s="105" t="s">
        <v>740</v>
      </c>
      <c r="B217" s="106" t="s">
        <v>1047</v>
      </c>
      <c r="C217" s="486">
        <v>0</v>
      </c>
      <c r="D217" s="486">
        <v>0</v>
      </c>
      <c r="E217" s="153">
        <v>0</v>
      </c>
      <c r="F217" s="349"/>
      <c r="G217" s="347"/>
    </row>
    <row r="218" spans="1:7" hidden="1" x14ac:dyDescent="0.25">
      <c r="A218" s="105" t="s">
        <v>742</v>
      </c>
      <c r="B218" s="106" t="s">
        <v>1048</v>
      </c>
      <c r="C218" s="486">
        <v>0</v>
      </c>
      <c r="D218" s="486">
        <v>0</v>
      </c>
      <c r="E218" s="153">
        <v>0</v>
      </c>
      <c r="F218" s="349"/>
      <c r="G218" s="347"/>
    </row>
    <row r="219" spans="1:7" hidden="1" x14ac:dyDescent="0.25">
      <c r="A219" s="105" t="s">
        <v>744</v>
      </c>
      <c r="B219" s="106" t="s">
        <v>1049</v>
      </c>
      <c r="C219" s="486">
        <v>0</v>
      </c>
      <c r="D219" s="486">
        <v>0</v>
      </c>
      <c r="E219" s="153">
        <v>0</v>
      </c>
      <c r="F219" s="349"/>
      <c r="G219" s="347"/>
    </row>
    <row r="220" spans="1:7" hidden="1" x14ac:dyDescent="0.25">
      <c r="A220" s="105" t="s">
        <v>746</v>
      </c>
      <c r="B220" s="106" t="s">
        <v>1050</v>
      </c>
      <c r="C220" s="486">
        <v>0</v>
      </c>
      <c r="D220" s="486">
        <v>0</v>
      </c>
      <c r="E220" s="153">
        <v>0</v>
      </c>
      <c r="F220" s="349"/>
      <c r="G220" s="347"/>
    </row>
    <row r="221" spans="1:7" hidden="1" x14ac:dyDescent="0.25">
      <c r="A221" s="105" t="s">
        <v>748</v>
      </c>
      <c r="B221" s="106" t="s">
        <v>1051</v>
      </c>
      <c r="C221" s="486">
        <v>0</v>
      </c>
      <c r="D221" s="486">
        <v>0</v>
      </c>
      <c r="E221" s="153">
        <v>0</v>
      </c>
      <c r="F221" s="349"/>
      <c r="G221" s="347"/>
    </row>
    <row r="222" spans="1:7" hidden="1" x14ac:dyDescent="0.25">
      <c r="A222" s="105" t="s">
        <v>750</v>
      </c>
      <c r="B222" s="106" t="s">
        <v>1052</v>
      </c>
      <c r="C222" s="486">
        <v>0</v>
      </c>
      <c r="D222" s="486">
        <v>0</v>
      </c>
      <c r="E222" s="153">
        <v>0</v>
      </c>
      <c r="F222" s="350"/>
      <c r="G222" s="355"/>
    </row>
    <row r="223" spans="1:7" hidden="1" x14ac:dyDescent="0.25">
      <c r="A223" s="105" t="s">
        <v>298</v>
      </c>
      <c r="B223" s="106" t="s">
        <v>1053</v>
      </c>
      <c r="C223" s="486">
        <v>0</v>
      </c>
      <c r="D223" s="486">
        <v>0</v>
      </c>
      <c r="E223" s="153">
        <v>0</v>
      </c>
      <c r="F223" s="349"/>
      <c r="G223" s="347"/>
    </row>
    <row r="224" spans="1:7" hidden="1" x14ac:dyDescent="0.25">
      <c r="A224" s="115" t="s">
        <v>337</v>
      </c>
      <c r="B224" s="112" t="s">
        <v>338</v>
      </c>
      <c r="C224" s="488">
        <f t="shared" ref="C224:D224" si="12">C218</f>
        <v>0</v>
      </c>
      <c r="D224" s="488">
        <f t="shared" si="12"/>
        <v>0</v>
      </c>
      <c r="E224" s="153">
        <v>0</v>
      </c>
      <c r="F224" s="349"/>
      <c r="G224" s="347"/>
    </row>
    <row r="225" spans="1:7" ht="25.5" hidden="1" x14ac:dyDescent="0.25">
      <c r="A225" s="105" t="s">
        <v>754</v>
      </c>
      <c r="B225" s="106" t="s">
        <v>1054</v>
      </c>
      <c r="C225" s="486">
        <v>0</v>
      </c>
      <c r="D225" s="486">
        <v>0</v>
      </c>
      <c r="E225" s="153">
        <v>0</v>
      </c>
      <c r="F225" s="349"/>
      <c r="G225" s="347"/>
    </row>
    <row r="226" spans="1:7" ht="25.5" hidden="1" x14ac:dyDescent="0.25">
      <c r="A226" s="105" t="s">
        <v>299</v>
      </c>
      <c r="B226" s="106" t="s">
        <v>1055</v>
      </c>
      <c r="C226" s="486">
        <v>0</v>
      </c>
      <c r="D226" s="486">
        <v>0</v>
      </c>
      <c r="E226" s="153">
        <v>0</v>
      </c>
      <c r="F226" s="349"/>
      <c r="G226" s="347"/>
    </row>
    <row r="227" spans="1:7" hidden="1" x14ac:dyDescent="0.25">
      <c r="A227" s="105" t="s">
        <v>757</v>
      </c>
      <c r="B227" s="106" t="s">
        <v>1056</v>
      </c>
      <c r="C227" s="486">
        <v>0</v>
      </c>
      <c r="D227" s="486">
        <v>0</v>
      </c>
      <c r="E227" s="153">
        <v>0</v>
      </c>
      <c r="F227" s="349"/>
      <c r="G227" s="347"/>
    </row>
    <row r="228" spans="1:7" hidden="1" x14ac:dyDescent="0.25">
      <c r="A228" s="105" t="s">
        <v>103</v>
      </c>
      <c r="B228" s="106" t="s">
        <v>1057</v>
      </c>
      <c r="C228" s="486">
        <v>0</v>
      </c>
      <c r="D228" s="486">
        <v>0</v>
      </c>
      <c r="E228" s="153">
        <v>0</v>
      </c>
      <c r="F228" s="349"/>
      <c r="G228" s="347"/>
    </row>
    <row r="229" spans="1:7" hidden="1" x14ac:dyDescent="0.25">
      <c r="A229" s="105" t="s">
        <v>760</v>
      </c>
      <c r="B229" s="106" t="s">
        <v>1058</v>
      </c>
      <c r="C229" s="486">
        <v>0</v>
      </c>
      <c r="D229" s="486">
        <v>0</v>
      </c>
      <c r="E229" s="153">
        <v>0</v>
      </c>
      <c r="F229" s="349"/>
      <c r="G229" s="347"/>
    </row>
    <row r="230" spans="1:7" hidden="1" x14ac:dyDescent="0.25">
      <c r="A230" s="105" t="s">
        <v>762</v>
      </c>
      <c r="B230" s="106" t="s">
        <v>1059</v>
      </c>
      <c r="C230" s="486">
        <v>0</v>
      </c>
      <c r="D230" s="486">
        <v>0</v>
      </c>
      <c r="E230" s="153">
        <v>0</v>
      </c>
      <c r="F230" s="349"/>
      <c r="G230" s="347"/>
    </row>
    <row r="231" spans="1:7" hidden="1" x14ac:dyDescent="0.25">
      <c r="A231" s="105" t="s">
        <v>104</v>
      </c>
      <c r="B231" s="106" t="s">
        <v>1060</v>
      </c>
      <c r="C231" s="486">
        <v>0</v>
      </c>
      <c r="D231" s="486">
        <v>0</v>
      </c>
      <c r="E231" s="153">
        <v>0</v>
      </c>
      <c r="F231" s="349"/>
      <c r="G231" s="347"/>
    </row>
    <row r="232" spans="1:7" ht="25.5" hidden="1" x14ac:dyDescent="0.25">
      <c r="A232" s="105" t="s">
        <v>765</v>
      </c>
      <c r="B232" s="106" t="s">
        <v>1061</v>
      </c>
      <c r="C232" s="486">
        <v>0</v>
      </c>
      <c r="D232" s="486">
        <v>0</v>
      </c>
      <c r="E232" s="153">
        <v>0</v>
      </c>
      <c r="F232" s="349"/>
      <c r="G232" s="347"/>
    </row>
    <row r="233" spans="1:7" ht="25.5" hidden="1" x14ac:dyDescent="0.25">
      <c r="A233" s="105" t="s">
        <v>228</v>
      </c>
      <c r="B233" s="106" t="s">
        <v>1062</v>
      </c>
      <c r="C233" s="486">
        <v>0</v>
      </c>
      <c r="D233" s="486">
        <v>0</v>
      </c>
      <c r="E233" s="153">
        <v>0</v>
      </c>
      <c r="F233" s="349"/>
      <c r="G233" s="347"/>
    </row>
    <row r="234" spans="1:7" hidden="1" x14ac:dyDescent="0.25">
      <c r="A234" s="105" t="s">
        <v>768</v>
      </c>
      <c r="B234" s="106" t="s">
        <v>1063</v>
      </c>
      <c r="C234" s="486">
        <v>0</v>
      </c>
      <c r="D234" s="486">
        <v>0</v>
      </c>
      <c r="E234" s="153">
        <v>0</v>
      </c>
      <c r="F234" s="349"/>
      <c r="G234" s="347"/>
    </row>
    <row r="235" spans="1:7" hidden="1" x14ac:dyDescent="0.25">
      <c r="A235" s="105" t="s">
        <v>300</v>
      </c>
      <c r="B235" s="106" t="s">
        <v>1064</v>
      </c>
      <c r="C235" s="486">
        <v>0</v>
      </c>
      <c r="D235" s="486">
        <v>0</v>
      </c>
      <c r="E235" s="153">
        <v>0</v>
      </c>
      <c r="F235" s="349"/>
      <c r="G235" s="347"/>
    </row>
    <row r="236" spans="1:7" hidden="1" x14ac:dyDescent="0.25">
      <c r="A236" s="105" t="s">
        <v>771</v>
      </c>
      <c r="B236" s="106" t="s">
        <v>1065</v>
      </c>
      <c r="C236" s="486">
        <v>0</v>
      </c>
      <c r="D236" s="486">
        <v>0</v>
      </c>
      <c r="E236" s="153">
        <v>0</v>
      </c>
      <c r="F236" s="349"/>
      <c r="G236" s="347"/>
    </row>
    <row r="237" spans="1:7" hidden="1" x14ac:dyDescent="0.25">
      <c r="A237" s="105" t="s">
        <v>773</v>
      </c>
      <c r="B237" s="106" t="s">
        <v>1066</v>
      </c>
      <c r="C237" s="486">
        <v>0</v>
      </c>
      <c r="D237" s="486">
        <v>0</v>
      </c>
      <c r="E237" s="153">
        <v>0</v>
      </c>
      <c r="F237" s="349"/>
      <c r="G237" s="347"/>
    </row>
    <row r="238" spans="1:7" ht="25.5" hidden="1" x14ac:dyDescent="0.25">
      <c r="A238" s="105" t="s">
        <v>775</v>
      </c>
      <c r="B238" s="106" t="s">
        <v>1067</v>
      </c>
      <c r="C238" s="486">
        <v>0</v>
      </c>
      <c r="D238" s="486">
        <v>0</v>
      </c>
      <c r="E238" s="153">
        <v>0</v>
      </c>
      <c r="F238" s="349"/>
      <c r="G238" s="347"/>
    </row>
    <row r="239" spans="1:7" hidden="1" x14ac:dyDescent="0.25">
      <c r="A239" s="105" t="s">
        <v>230</v>
      </c>
      <c r="B239" s="106" t="s">
        <v>1068</v>
      </c>
      <c r="C239" s="486">
        <v>0</v>
      </c>
      <c r="D239" s="486">
        <v>0</v>
      </c>
      <c r="E239" s="153">
        <v>0</v>
      </c>
      <c r="F239" s="349"/>
      <c r="G239" s="347"/>
    </row>
    <row r="240" spans="1:7" hidden="1" x14ac:dyDescent="0.25">
      <c r="A240" s="105" t="s">
        <v>232</v>
      </c>
      <c r="B240" s="106" t="s">
        <v>1069</v>
      </c>
      <c r="C240" s="486">
        <v>0</v>
      </c>
      <c r="D240" s="486">
        <v>0</v>
      </c>
      <c r="E240" s="153">
        <v>0</v>
      </c>
      <c r="F240" s="349"/>
      <c r="G240" s="347"/>
    </row>
    <row r="241" spans="1:7" hidden="1" x14ac:dyDescent="0.25">
      <c r="A241" s="105" t="s">
        <v>779</v>
      </c>
      <c r="B241" s="106" t="s">
        <v>1070</v>
      </c>
      <c r="C241" s="486">
        <v>0</v>
      </c>
      <c r="D241" s="486">
        <v>0</v>
      </c>
      <c r="E241" s="153">
        <v>0</v>
      </c>
      <c r="F241" s="349"/>
      <c r="G241" s="347"/>
    </row>
    <row r="242" spans="1:7" hidden="1" x14ac:dyDescent="0.25">
      <c r="A242" s="105" t="s">
        <v>234</v>
      </c>
      <c r="B242" s="106" t="s">
        <v>1071</v>
      </c>
      <c r="C242" s="486">
        <v>0</v>
      </c>
      <c r="D242" s="486">
        <v>0</v>
      </c>
      <c r="E242" s="153">
        <v>0</v>
      </c>
      <c r="F242" s="349"/>
      <c r="G242" s="347"/>
    </row>
    <row r="243" spans="1:7" hidden="1" x14ac:dyDescent="0.25">
      <c r="A243" s="105" t="s">
        <v>782</v>
      </c>
      <c r="B243" s="106" t="s">
        <v>1072</v>
      </c>
      <c r="C243" s="486">
        <v>0</v>
      </c>
      <c r="D243" s="486">
        <v>0</v>
      </c>
      <c r="E243" s="153">
        <v>0</v>
      </c>
      <c r="F243" s="349"/>
      <c r="G243" s="347"/>
    </row>
    <row r="244" spans="1:7" ht="25.5" hidden="1" x14ac:dyDescent="0.25">
      <c r="A244" s="105" t="s">
        <v>784</v>
      </c>
      <c r="B244" s="106" t="s">
        <v>1073</v>
      </c>
      <c r="C244" s="486">
        <v>0</v>
      </c>
      <c r="D244" s="486">
        <v>0</v>
      </c>
      <c r="E244" s="153">
        <v>0</v>
      </c>
      <c r="F244" s="349"/>
      <c r="G244" s="347"/>
    </row>
    <row r="245" spans="1:7" ht="25.5" hidden="1" x14ac:dyDescent="0.25">
      <c r="A245" s="105" t="s">
        <v>786</v>
      </c>
      <c r="B245" s="106" t="s">
        <v>1074</v>
      </c>
      <c r="C245" s="486">
        <v>0</v>
      </c>
      <c r="D245" s="486">
        <v>0</v>
      </c>
      <c r="E245" s="153">
        <v>0</v>
      </c>
      <c r="F245" s="349"/>
      <c r="G245" s="347"/>
    </row>
    <row r="246" spans="1:7" hidden="1" x14ac:dyDescent="0.25">
      <c r="A246" s="105" t="s">
        <v>788</v>
      </c>
      <c r="B246" s="106" t="s">
        <v>1075</v>
      </c>
      <c r="C246" s="486">
        <v>0</v>
      </c>
      <c r="D246" s="486">
        <v>0</v>
      </c>
      <c r="E246" s="153">
        <v>0</v>
      </c>
      <c r="F246" s="349"/>
      <c r="G246" s="347"/>
    </row>
    <row r="247" spans="1:7" hidden="1" x14ac:dyDescent="0.25">
      <c r="A247" s="105" t="s">
        <v>790</v>
      </c>
      <c r="B247" s="106" t="s">
        <v>1076</v>
      </c>
      <c r="C247" s="486">
        <v>0</v>
      </c>
      <c r="D247" s="486">
        <v>0</v>
      </c>
      <c r="E247" s="153">
        <v>0</v>
      </c>
      <c r="F247" s="349"/>
      <c r="G247" s="347"/>
    </row>
    <row r="248" spans="1:7" hidden="1" x14ac:dyDescent="0.25">
      <c r="A248" s="105" t="s">
        <v>792</v>
      </c>
      <c r="B248" s="106" t="s">
        <v>1077</v>
      </c>
      <c r="C248" s="486">
        <v>0</v>
      </c>
      <c r="D248" s="486">
        <v>0</v>
      </c>
      <c r="E248" s="153">
        <v>0</v>
      </c>
      <c r="F248" s="350"/>
      <c r="G248" s="348"/>
    </row>
    <row r="249" spans="1:7" hidden="1" x14ac:dyDescent="0.25">
      <c r="A249" s="105" t="s">
        <v>236</v>
      </c>
      <c r="B249" s="106" t="s">
        <v>1078</v>
      </c>
      <c r="C249" s="486">
        <v>0</v>
      </c>
      <c r="D249" s="486">
        <v>0</v>
      </c>
      <c r="E249" s="153">
        <v>0</v>
      </c>
      <c r="F249" s="349"/>
      <c r="G249" s="347"/>
    </row>
    <row r="250" spans="1:7" hidden="1" x14ac:dyDescent="0.25">
      <c r="A250" s="115" t="s">
        <v>238</v>
      </c>
      <c r="B250" s="116" t="s">
        <v>339</v>
      </c>
      <c r="C250" s="491">
        <v>0</v>
      </c>
      <c r="D250" s="491">
        <v>0</v>
      </c>
      <c r="E250" s="153">
        <v>0</v>
      </c>
      <c r="F250" s="349"/>
      <c r="G250" s="347"/>
    </row>
    <row r="251" spans="1:7" ht="25.5" hidden="1" x14ac:dyDescent="0.25">
      <c r="A251" s="105" t="s">
        <v>796</v>
      </c>
      <c r="B251" s="106" t="s">
        <v>1079</v>
      </c>
      <c r="C251" s="486">
        <v>0</v>
      </c>
      <c r="D251" s="486">
        <v>0</v>
      </c>
      <c r="E251" s="153">
        <v>0</v>
      </c>
      <c r="F251" s="349"/>
      <c r="G251" s="347"/>
    </row>
    <row r="252" spans="1:7" ht="38.25" hidden="1" x14ac:dyDescent="0.25">
      <c r="A252" s="105" t="s">
        <v>798</v>
      </c>
      <c r="B252" s="106" t="s">
        <v>1080</v>
      </c>
      <c r="C252" s="486">
        <v>0</v>
      </c>
      <c r="D252" s="486">
        <v>0</v>
      </c>
      <c r="E252" s="153">
        <v>0</v>
      </c>
      <c r="F252" s="349"/>
      <c r="G252" s="347"/>
    </row>
    <row r="253" spans="1:7" hidden="1" x14ac:dyDescent="0.25">
      <c r="A253" s="105" t="s">
        <v>240</v>
      </c>
      <c r="B253" s="106" t="s">
        <v>1081</v>
      </c>
      <c r="C253" s="486">
        <v>0</v>
      </c>
      <c r="D253" s="486">
        <v>0</v>
      </c>
      <c r="E253" s="153">
        <v>0</v>
      </c>
      <c r="F253" s="349"/>
      <c r="G253" s="347"/>
    </row>
    <row r="254" spans="1:7" hidden="1" x14ac:dyDescent="0.25">
      <c r="A254" s="105" t="s">
        <v>242</v>
      </c>
      <c r="B254" s="106" t="s">
        <v>1082</v>
      </c>
      <c r="C254" s="486">
        <v>0</v>
      </c>
      <c r="D254" s="486">
        <v>0</v>
      </c>
      <c r="E254" s="153">
        <v>0</v>
      </c>
      <c r="F254" s="349"/>
      <c r="G254" s="347"/>
    </row>
    <row r="255" spans="1:7" hidden="1" x14ac:dyDescent="0.25">
      <c r="A255" s="105" t="s">
        <v>244</v>
      </c>
      <c r="B255" s="106" t="s">
        <v>1083</v>
      </c>
      <c r="C255" s="486">
        <v>0</v>
      </c>
      <c r="D255" s="486">
        <v>0</v>
      </c>
      <c r="E255" s="153">
        <v>0</v>
      </c>
      <c r="F255" s="349"/>
      <c r="G255" s="347"/>
    </row>
    <row r="256" spans="1:7" hidden="1" x14ac:dyDescent="0.25">
      <c r="A256" s="105" t="s">
        <v>246</v>
      </c>
      <c r="B256" s="106" t="s">
        <v>1084</v>
      </c>
      <c r="C256" s="486">
        <v>0</v>
      </c>
      <c r="D256" s="486">
        <v>0</v>
      </c>
      <c r="E256" s="153">
        <v>0</v>
      </c>
      <c r="F256" s="349"/>
      <c r="G256" s="347"/>
    </row>
    <row r="257" spans="1:7" hidden="1" x14ac:dyDescent="0.25">
      <c r="A257" s="105" t="s">
        <v>804</v>
      </c>
      <c r="B257" s="106" t="s">
        <v>1085</v>
      </c>
      <c r="C257" s="486">
        <v>0</v>
      </c>
      <c r="D257" s="486">
        <v>0</v>
      </c>
      <c r="E257" s="153">
        <v>0</v>
      </c>
      <c r="F257" s="349"/>
      <c r="G257" s="347"/>
    </row>
    <row r="258" spans="1:7" ht="25.5" hidden="1" x14ac:dyDescent="0.25">
      <c r="A258" s="105" t="s">
        <v>806</v>
      </c>
      <c r="B258" s="106" t="s">
        <v>1086</v>
      </c>
      <c r="C258" s="486">
        <v>0</v>
      </c>
      <c r="D258" s="486">
        <v>0</v>
      </c>
      <c r="E258" s="153">
        <v>0</v>
      </c>
      <c r="F258" s="349"/>
      <c r="G258" s="347"/>
    </row>
    <row r="259" spans="1:7" ht="25.5" hidden="1" x14ac:dyDescent="0.25">
      <c r="A259" s="105" t="s">
        <v>808</v>
      </c>
      <c r="B259" s="106" t="s">
        <v>1087</v>
      </c>
      <c r="C259" s="486">
        <v>0</v>
      </c>
      <c r="D259" s="486">
        <v>0</v>
      </c>
      <c r="E259" s="153">
        <v>0</v>
      </c>
      <c r="F259" s="349"/>
      <c r="G259" s="347"/>
    </row>
    <row r="260" spans="1:7" hidden="1" x14ac:dyDescent="0.25">
      <c r="A260" s="105" t="s">
        <v>810</v>
      </c>
      <c r="B260" s="106" t="s">
        <v>1088</v>
      </c>
      <c r="C260" s="486">
        <v>0</v>
      </c>
      <c r="D260" s="486">
        <v>0</v>
      </c>
      <c r="E260" s="153">
        <v>0</v>
      </c>
      <c r="F260" s="349"/>
      <c r="G260" s="347"/>
    </row>
    <row r="261" spans="1:7" hidden="1" x14ac:dyDescent="0.25">
      <c r="A261" s="105" t="s">
        <v>812</v>
      </c>
      <c r="B261" s="106" t="s">
        <v>1089</v>
      </c>
      <c r="C261" s="486">
        <v>0</v>
      </c>
      <c r="D261" s="486">
        <v>0</v>
      </c>
      <c r="E261" s="153">
        <v>0</v>
      </c>
      <c r="F261" s="349"/>
      <c r="G261" s="347"/>
    </row>
    <row r="262" spans="1:7" hidden="1" x14ac:dyDescent="0.25">
      <c r="A262" s="105" t="s">
        <v>814</v>
      </c>
      <c r="B262" s="106" t="s">
        <v>1090</v>
      </c>
      <c r="C262" s="486">
        <v>0</v>
      </c>
      <c r="D262" s="486">
        <v>0</v>
      </c>
      <c r="E262" s="153">
        <v>0</v>
      </c>
      <c r="F262" s="349"/>
      <c r="G262" s="347"/>
    </row>
    <row r="263" spans="1:7" hidden="1" x14ac:dyDescent="0.25">
      <c r="A263" s="105" t="s">
        <v>816</v>
      </c>
      <c r="B263" s="106" t="s">
        <v>1091</v>
      </c>
      <c r="C263" s="486">
        <v>0</v>
      </c>
      <c r="D263" s="486">
        <v>0</v>
      </c>
      <c r="E263" s="153">
        <v>0</v>
      </c>
      <c r="F263" s="349"/>
      <c r="G263" s="347"/>
    </row>
    <row r="264" spans="1:7" ht="25.5" hidden="1" x14ac:dyDescent="0.25">
      <c r="A264" s="105" t="s">
        <v>818</v>
      </c>
      <c r="B264" s="106" t="s">
        <v>1092</v>
      </c>
      <c r="C264" s="486">
        <v>0</v>
      </c>
      <c r="D264" s="486">
        <v>0</v>
      </c>
      <c r="E264" s="153">
        <v>0</v>
      </c>
      <c r="F264" s="349"/>
      <c r="G264" s="347"/>
    </row>
    <row r="265" spans="1:7" hidden="1" x14ac:dyDescent="0.25">
      <c r="A265" s="105" t="s">
        <v>820</v>
      </c>
      <c r="B265" s="106" t="s">
        <v>1093</v>
      </c>
      <c r="C265" s="486">
        <v>0</v>
      </c>
      <c r="D265" s="486">
        <v>0</v>
      </c>
      <c r="E265" s="153">
        <v>0</v>
      </c>
      <c r="F265" s="349"/>
      <c r="G265" s="347"/>
    </row>
    <row r="266" spans="1:7" hidden="1" x14ac:dyDescent="0.25">
      <c r="A266" s="105" t="s">
        <v>822</v>
      </c>
      <c r="B266" s="106" t="s">
        <v>1094</v>
      </c>
      <c r="C266" s="486">
        <v>0</v>
      </c>
      <c r="D266" s="486">
        <v>0</v>
      </c>
      <c r="E266" s="153">
        <v>0</v>
      </c>
      <c r="F266" s="349"/>
      <c r="G266" s="347"/>
    </row>
    <row r="267" spans="1:7" hidden="1" x14ac:dyDescent="0.25">
      <c r="A267" s="105" t="s">
        <v>824</v>
      </c>
      <c r="B267" s="106" t="s">
        <v>1095</v>
      </c>
      <c r="C267" s="486">
        <v>0</v>
      </c>
      <c r="D267" s="486">
        <v>0</v>
      </c>
      <c r="E267" s="153">
        <v>0</v>
      </c>
      <c r="F267" s="349"/>
      <c r="G267" s="347"/>
    </row>
    <row r="268" spans="1:7" hidden="1" x14ac:dyDescent="0.25">
      <c r="A268" s="105" t="s">
        <v>826</v>
      </c>
      <c r="B268" s="106" t="s">
        <v>1096</v>
      </c>
      <c r="C268" s="486">
        <v>0</v>
      </c>
      <c r="D268" s="486">
        <v>0</v>
      </c>
      <c r="E268" s="153">
        <v>0</v>
      </c>
      <c r="F268" s="349"/>
      <c r="G268" s="347"/>
    </row>
    <row r="269" spans="1:7" hidden="1" x14ac:dyDescent="0.25">
      <c r="A269" s="105" t="s">
        <v>828</v>
      </c>
      <c r="B269" s="106" t="s">
        <v>1097</v>
      </c>
      <c r="C269" s="486">
        <v>0</v>
      </c>
      <c r="D269" s="486">
        <v>0</v>
      </c>
      <c r="E269" s="153">
        <v>0</v>
      </c>
      <c r="F269" s="349"/>
      <c r="G269" s="347"/>
    </row>
    <row r="270" spans="1:7" ht="25.5" hidden="1" x14ac:dyDescent="0.25">
      <c r="A270" s="105" t="s">
        <v>830</v>
      </c>
      <c r="B270" s="106" t="s">
        <v>1098</v>
      </c>
      <c r="C270" s="486">
        <v>0</v>
      </c>
      <c r="D270" s="486">
        <v>0</v>
      </c>
      <c r="E270" s="153">
        <v>0</v>
      </c>
      <c r="F270" s="349"/>
      <c r="G270" s="347"/>
    </row>
    <row r="271" spans="1:7" ht="25.5" hidden="1" x14ac:dyDescent="0.25">
      <c r="A271" s="105" t="s">
        <v>832</v>
      </c>
      <c r="B271" s="106" t="s">
        <v>1099</v>
      </c>
      <c r="C271" s="486">
        <v>0</v>
      </c>
      <c r="D271" s="486">
        <v>0</v>
      </c>
      <c r="E271" s="153">
        <v>0</v>
      </c>
      <c r="F271" s="349"/>
      <c r="G271" s="347"/>
    </row>
    <row r="272" spans="1:7" hidden="1" x14ac:dyDescent="0.25">
      <c r="A272" s="105" t="s">
        <v>312</v>
      </c>
      <c r="B272" s="106" t="s">
        <v>1100</v>
      </c>
      <c r="C272" s="486">
        <v>0</v>
      </c>
      <c r="D272" s="486">
        <v>0</v>
      </c>
      <c r="E272" s="153">
        <v>0</v>
      </c>
      <c r="F272" s="349"/>
      <c r="G272" s="347"/>
    </row>
    <row r="273" spans="1:7" hidden="1" x14ac:dyDescent="0.25">
      <c r="A273" s="105" t="s">
        <v>835</v>
      </c>
      <c r="B273" s="106" t="s">
        <v>1101</v>
      </c>
      <c r="C273" s="486">
        <v>0</v>
      </c>
      <c r="D273" s="486">
        <v>0</v>
      </c>
      <c r="E273" s="153">
        <v>0</v>
      </c>
      <c r="F273" s="349"/>
      <c r="G273" s="347"/>
    </row>
    <row r="274" spans="1:7" hidden="1" x14ac:dyDescent="0.25">
      <c r="A274" s="105" t="s">
        <v>837</v>
      </c>
      <c r="B274" s="106" t="s">
        <v>1102</v>
      </c>
      <c r="C274" s="486">
        <v>0</v>
      </c>
      <c r="D274" s="486">
        <v>0</v>
      </c>
      <c r="E274" s="153">
        <v>0</v>
      </c>
      <c r="F274" s="350"/>
      <c r="G274" s="348"/>
    </row>
    <row r="275" spans="1:7" hidden="1" x14ac:dyDescent="0.25">
      <c r="A275" s="105" t="s">
        <v>839</v>
      </c>
      <c r="B275" s="106" t="s">
        <v>1103</v>
      </c>
      <c r="C275" s="486">
        <v>0</v>
      </c>
      <c r="D275" s="486">
        <v>0</v>
      </c>
      <c r="E275" s="153">
        <v>0</v>
      </c>
      <c r="F275" s="358"/>
      <c r="G275" s="359"/>
    </row>
    <row r="276" spans="1:7" ht="25.5" hidden="1" x14ac:dyDescent="0.25">
      <c r="A276" s="115" t="s">
        <v>329</v>
      </c>
      <c r="B276" s="116" t="s">
        <v>340</v>
      </c>
      <c r="C276" s="491">
        <v>0</v>
      </c>
      <c r="D276" s="491">
        <v>0</v>
      </c>
      <c r="E276" s="153">
        <v>0</v>
      </c>
      <c r="F276" s="1"/>
      <c r="G276" s="1"/>
    </row>
    <row r="277" spans="1:7" ht="25.5" x14ac:dyDescent="0.25">
      <c r="A277" s="492" t="s">
        <v>331</v>
      </c>
      <c r="B277" s="493" t="s">
        <v>341</v>
      </c>
      <c r="C277" s="494">
        <f t="shared" ref="C277:D277" si="13">C49+C185+C215+C224+C85</f>
        <v>109027683</v>
      </c>
      <c r="D277" s="494">
        <f t="shared" si="13"/>
        <v>254292026</v>
      </c>
      <c r="E277" s="158">
        <f>E49+E185+E215+E224+E85</f>
        <v>265217985</v>
      </c>
      <c r="F277" s="349"/>
      <c r="G277" s="347"/>
    </row>
    <row r="278" spans="1:7" hidden="1" x14ac:dyDescent="0.25">
      <c r="A278" s="99"/>
      <c r="B278" s="99"/>
      <c r="C278" s="486">
        <v>0</v>
      </c>
      <c r="D278" s="486">
        <v>0</v>
      </c>
      <c r="E278" s="153">
        <v>0</v>
      </c>
      <c r="F278" s="349"/>
      <c r="G278" s="347"/>
    </row>
    <row r="279" spans="1:7" hidden="1" x14ac:dyDescent="0.25">
      <c r="A279" s="105" t="s">
        <v>13</v>
      </c>
      <c r="B279" s="106" t="s">
        <v>1104</v>
      </c>
      <c r="C279" s="486">
        <v>0</v>
      </c>
      <c r="D279" s="486">
        <v>0</v>
      </c>
      <c r="E279" s="153">
        <v>0</v>
      </c>
      <c r="F279" s="349"/>
      <c r="G279" s="347"/>
    </row>
    <row r="280" spans="1:7" hidden="1" x14ac:dyDescent="0.25">
      <c r="A280" s="105" t="s">
        <v>82</v>
      </c>
      <c r="B280" s="106" t="s">
        <v>1105</v>
      </c>
      <c r="C280" s="486">
        <v>0</v>
      </c>
      <c r="D280" s="486">
        <v>0</v>
      </c>
      <c r="E280" s="153">
        <v>0</v>
      </c>
      <c r="F280" s="349"/>
      <c r="G280" s="347"/>
    </row>
    <row r="281" spans="1:7" ht="25.5" hidden="1" x14ac:dyDescent="0.25">
      <c r="A281" s="105" t="s">
        <v>83</v>
      </c>
      <c r="B281" s="106" t="s">
        <v>1106</v>
      </c>
      <c r="C281" s="486">
        <v>0</v>
      </c>
      <c r="D281" s="486">
        <v>0</v>
      </c>
      <c r="E281" s="153">
        <v>0</v>
      </c>
      <c r="F281" s="349"/>
      <c r="G281" s="347"/>
    </row>
    <row r="282" spans="1:7" hidden="1" x14ac:dyDescent="0.25">
      <c r="A282" s="105" t="s">
        <v>84</v>
      </c>
      <c r="B282" s="106" t="s">
        <v>1107</v>
      </c>
      <c r="C282" s="486">
        <v>0</v>
      </c>
      <c r="D282" s="486">
        <v>0</v>
      </c>
      <c r="E282" s="153">
        <v>0</v>
      </c>
      <c r="F282" s="356"/>
      <c r="G282" s="357"/>
    </row>
    <row r="283" spans="1:7" hidden="1" x14ac:dyDescent="0.25">
      <c r="A283" s="105" t="s">
        <v>85</v>
      </c>
      <c r="B283" s="106" t="s">
        <v>1108</v>
      </c>
      <c r="C283" s="486">
        <v>0</v>
      </c>
      <c r="D283" s="486">
        <v>0</v>
      </c>
      <c r="E283" s="153">
        <v>0</v>
      </c>
      <c r="F283" s="349"/>
      <c r="G283" s="347"/>
    </row>
    <row r="284" spans="1:7" ht="25.5" hidden="1" x14ac:dyDescent="0.25">
      <c r="A284" s="113" t="s">
        <v>117</v>
      </c>
      <c r="B284" s="114" t="s">
        <v>1109</v>
      </c>
      <c r="C284" s="486">
        <v>0</v>
      </c>
      <c r="D284" s="486">
        <v>0</v>
      </c>
      <c r="E284" s="153">
        <v>0</v>
      </c>
      <c r="F284" s="349"/>
      <c r="G284" s="347"/>
    </row>
    <row r="285" spans="1:7" ht="25.5" hidden="1" x14ac:dyDescent="0.25">
      <c r="A285" s="105" t="s">
        <v>14</v>
      </c>
      <c r="B285" s="106" t="s">
        <v>1110</v>
      </c>
      <c r="C285" s="486">
        <v>0</v>
      </c>
      <c r="D285" s="486">
        <v>0</v>
      </c>
      <c r="E285" s="153">
        <v>0</v>
      </c>
      <c r="F285" s="349"/>
      <c r="G285" s="347"/>
    </row>
    <row r="286" spans="1:7" hidden="1" x14ac:dyDescent="0.25">
      <c r="A286" s="105" t="s">
        <v>118</v>
      </c>
      <c r="B286" s="106" t="s">
        <v>1111</v>
      </c>
      <c r="C286" s="486">
        <v>0</v>
      </c>
      <c r="D286" s="486">
        <v>0</v>
      </c>
      <c r="E286" s="153">
        <v>0</v>
      </c>
      <c r="F286" s="349"/>
      <c r="G286" s="347"/>
    </row>
    <row r="287" spans="1:7" hidden="1" x14ac:dyDescent="0.25">
      <c r="A287" s="105" t="s">
        <v>114</v>
      </c>
      <c r="B287" s="106" t="s">
        <v>1112</v>
      </c>
      <c r="C287" s="486">
        <v>0</v>
      </c>
      <c r="D287" s="486">
        <v>0</v>
      </c>
      <c r="E287" s="153">
        <v>0</v>
      </c>
      <c r="F287" s="349"/>
      <c r="G287" s="347"/>
    </row>
    <row r="288" spans="1:7" hidden="1" x14ac:dyDescent="0.25">
      <c r="A288" s="105" t="s">
        <v>15</v>
      </c>
      <c r="B288" s="106" t="s">
        <v>1113</v>
      </c>
      <c r="C288" s="486">
        <v>0</v>
      </c>
      <c r="D288" s="486">
        <v>0</v>
      </c>
      <c r="E288" s="153">
        <v>0</v>
      </c>
      <c r="F288" s="349"/>
      <c r="G288" s="347"/>
    </row>
    <row r="289" spans="1:7" ht="25.5" hidden="1" x14ac:dyDescent="0.25">
      <c r="A289" s="105" t="s">
        <v>119</v>
      </c>
      <c r="B289" s="106" t="s">
        <v>1114</v>
      </c>
      <c r="C289" s="486">
        <v>0</v>
      </c>
      <c r="D289" s="486">
        <v>0</v>
      </c>
      <c r="E289" s="153">
        <v>0</v>
      </c>
      <c r="F289" s="356"/>
      <c r="G289" s="357"/>
    </row>
    <row r="290" spans="1:7" hidden="1" x14ac:dyDescent="0.25">
      <c r="A290" s="105" t="s">
        <v>120</v>
      </c>
      <c r="B290" s="106" t="s">
        <v>1115</v>
      </c>
      <c r="C290" s="486">
        <v>0</v>
      </c>
      <c r="D290" s="486">
        <v>0</v>
      </c>
      <c r="E290" s="153">
        <v>0</v>
      </c>
      <c r="F290" s="349"/>
      <c r="G290" s="347"/>
    </row>
    <row r="291" spans="1:7" hidden="1" x14ac:dyDescent="0.25">
      <c r="A291" s="113" t="s">
        <v>16</v>
      </c>
      <c r="B291" s="114" t="s">
        <v>1116</v>
      </c>
      <c r="C291" s="486">
        <v>0</v>
      </c>
      <c r="D291" s="486">
        <v>0</v>
      </c>
      <c r="E291" s="153">
        <v>0</v>
      </c>
      <c r="F291" s="349"/>
      <c r="G291" s="347"/>
    </row>
    <row r="292" spans="1:7" x14ac:dyDescent="0.25">
      <c r="A292" s="105" t="s">
        <v>121</v>
      </c>
      <c r="B292" s="106" t="s">
        <v>342</v>
      </c>
      <c r="C292" s="495">
        <v>29517954</v>
      </c>
      <c r="D292" s="495">
        <v>29517954</v>
      </c>
      <c r="E292" s="495">
        <v>29517954</v>
      </c>
      <c r="F292" s="356"/>
      <c r="G292" s="357"/>
    </row>
    <row r="293" spans="1:7" x14ac:dyDescent="0.25">
      <c r="A293" s="105" t="s">
        <v>17</v>
      </c>
      <c r="B293" s="106" t="s">
        <v>1117</v>
      </c>
      <c r="C293" s="495">
        <v>0</v>
      </c>
      <c r="D293" s="486">
        <v>0</v>
      </c>
      <c r="E293" s="153"/>
      <c r="F293" s="349"/>
      <c r="G293" s="347"/>
    </row>
    <row r="294" spans="1:7" x14ac:dyDescent="0.25">
      <c r="A294" s="113" t="s">
        <v>18</v>
      </c>
      <c r="B294" s="114" t="s">
        <v>1118</v>
      </c>
      <c r="C294" s="367">
        <f t="shared" ref="C294:E294" si="14">C292</f>
        <v>29517954</v>
      </c>
      <c r="D294" s="367">
        <f t="shared" si="14"/>
        <v>29517954</v>
      </c>
      <c r="E294" s="367">
        <f t="shared" si="14"/>
        <v>29517954</v>
      </c>
      <c r="F294" s="349"/>
      <c r="G294" s="347"/>
    </row>
    <row r="295" spans="1:7" x14ac:dyDescent="0.25">
      <c r="A295" s="105" t="s">
        <v>19</v>
      </c>
      <c r="B295" s="106" t="s">
        <v>1119</v>
      </c>
      <c r="C295" s="486">
        <v>0</v>
      </c>
      <c r="D295" s="486">
        <v>0</v>
      </c>
      <c r="E295" s="486">
        <v>2630721</v>
      </c>
      <c r="F295" s="349"/>
      <c r="G295" s="347"/>
    </row>
    <row r="296" spans="1:7" hidden="1" x14ac:dyDescent="0.25">
      <c r="A296" s="105" t="s">
        <v>20</v>
      </c>
      <c r="B296" s="106" t="s">
        <v>1120</v>
      </c>
      <c r="C296" s="486">
        <v>0</v>
      </c>
      <c r="D296" s="486">
        <v>0</v>
      </c>
      <c r="E296" s="153">
        <v>0</v>
      </c>
      <c r="F296" s="349"/>
      <c r="G296" s="347"/>
    </row>
    <row r="297" spans="1:7" hidden="1" x14ac:dyDescent="0.25">
      <c r="A297" s="105" t="s">
        <v>21</v>
      </c>
      <c r="B297" s="106" t="s">
        <v>1121</v>
      </c>
      <c r="C297" s="486">
        <v>0</v>
      </c>
      <c r="D297" s="486">
        <v>0</v>
      </c>
      <c r="E297" s="153">
        <v>0</v>
      </c>
      <c r="F297" s="349"/>
      <c r="G297" s="347"/>
    </row>
    <row r="298" spans="1:7" hidden="1" x14ac:dyDescent="0.25">
      <c r="A298" s="105" t="s">
        <v>22</v>
      </c>
      <c r="B298" s="106" t="s">
        <v>1122</v>
      </c>
      <c r="C298" s="486">
        <v>0</v>
      </c>
      <c r="D298" s="486">
        <v>0</v>
      </c>
      <c r="E298" s="153">
        <v>0</v>
      </c>
      <c r="F298" s="349"/>
      <c r="G298" s="347"/>
    </row>
    <row r="299" spans="1:7" ht="25.5" hidden="1" x14ac:dyDescent="0.25">
      <c r="A299" s="105" t="s">
        <v>23</v>
      </c>
      <c r="B299" s="106" t="s">
        <v>1123</v>
      </c>
      <c r="C299" s="486">
        <v>0</v>
      </c>
      <c r="D299" s="486">
        <v>0</v>
      </c>
      <c r="E299" s="153">
        <v>0</v>
      </c>
      <c r="F299" s="356"/>
      <c r="G299" s="357"/>
    </row>
    <row r="300" spans="1:7" hidden="1" x14ac:dyDescent="0.25">
      <c r="A300" s="105" t="s">
        <v>24</v>
      </c>
      <c r="B300" s="106" t="s">
        <v>1124</v>
      </c>
      <c r="C300" s="486">
        <v>0</v>
      </c>
      <c r="D300" s="486">
        <v>0</v>
      </c>
      <c r="E300" s="153">
        <v>0</v>
      </c>
      <c r="F300" s="349"/>
      <c r="G300" s="347"/>
    </row>
    <row r="301" spans="1:7" ht="25.5" x14ac:dyDescent="0.25">
      <c r="A301" s="113" t="s">
        <v>122</v>
      </c>
      <c r="B301" s="114" t="s">
        <v>1125</v>
      </c>
      <c r="C301" s="367">
        <f>C291+C294</f>
        <v>29517954</v>
      </c>
      <c r="D301" s="367">
        <f t="shared" ref="D301" si="15">D291+D294</f>
        <v>29517954</v>
      </c>
      <c r="E301" s="155">
        <f>E294+E295</f>
        <v>32148675</v>
      </c>
      <c r="F301" s="349"/>
      <c r="G301" s="347"/>
    </row>
    <row r="302" spans="1:7" ht="25.5" hidden="1" x14ac:dyDescent="0.25">
      <c r="A302" s="105" t="s">
        <v>25</v>
      </c>
      <c r="B302" s="106" t="s">
        <v>1126</v>
      </c>
      <c r="C302" s="486">
        <v>0</v>
      </c>
      <c r="D302" s="486">
        <v>0</v>
      </c>
      <c r="E302" s="153">
        <v>0</v>
      </c>
      <c r="F302" s="349"/>
      <c r="G302" s="347"/>
    </row>
    <row r="303" spans="1:7" ht="25.5" hidden="1" x14ac:dyDescent="0.25">
      <c r="A303" s="105" t="s">
        <v>26</v>
      </c>
      <c r="B303" s="106" t="s">
        <v>1127</v>
      </c>
      <c r="C303" s="486">
        <v>0</v>
      </c>
      <c r="D303" s="486">
        <v>0</v>
      </c>
      <c r="E303" s="153">
        <v>0</v>
      </c>
      <c r="F303" s="349"/>
      <c r="G303" s="347"/>
    </row>
    <row r="304" spans="1:7" hidden="1" x14ac:dyDescent="0.25">
      <c r="A304" s="105" t="s">
        <v>123</v>
      </c>
      <c r="B304" s="106" t="s">
        <v>1128</v>
      </c>
      <c r="C304" s="486">
        <v>0</v>
      </c>
      <c r="D304" s="486">
        <v>0</v>
      </c>
      <c r="E304" s="153">
        <v>0</v>
      </c>
      <c r="F304" s="349"/>
      <c r="G304" s="347"/>
    </row>
    <row r="305" spans="1:7" hidden="1" x14ac:dyDescent="0.25">
      <c r="A305" s="105" t="s">
        <v>27</v>
      </c>
      <c r="B305" s="106" t="s">
        <v>1129</v>
      </c>
      <c r="C305" s="486">
        <v>0</v>
      </c>
      <c r="D305" s="486">
        <v>0</v>
      </c>
      <c r="E305" s="153">
        <v>0</v>
      </c>
      <c r="F305" s="349"/>
      <c r="G305" s="347"/>
    </row>
    <row r="306" spans="1:7" hidden="1" x14ac:dyDescent="0.25">
      <c r="A306" s="105" t="s">
        <v>28</v>
      </c>
      <c r="B306" s="106" t="s">
        <v>1130</v>
      </c>
      <c r="C306" s="486">
        <v>0</v>
      </c>
      <c r="D306" s="486">
        <v>0</v>
      </c>
      <c r="E306" s="153">
        <v>0</v>
      </c>
      <c r="F306" s="349"/>
      <c r="G306" s="347"/>
    </row>
    <row r="307" spans="1:7" hidden="1" x14ac:dyDescent="0.25">
      <c r="A307" s="105" t="s">
        <v>29</v>
      </c>
      <c r="B307" s="106" t="s">
        <v>1131</v>
      </c>
      <c r="C307" s="486">
        <v>0</v>
      </c>
      <c r="D307" s="486">
        <v>0</v>
      </c>
      <c r="E307" s="153">
        <v>0</v>
      </c>
      <c r="F307" s="356"/>
      <c r="G307" s="357"/>
    </row>
    <row r="308" spans="1:7" hidden="1" x14ac:dyDescent="0.25">
      <c r="A308" s="105" t="s">
        <v>436</v>
      </c>
      <c r="B308" s="106" t="s">
        <v>1132</v>
      </c>
      <c r="C308" s="486">
        <v>0</v>
      </c>
      <c r="D308" s="486">
        <v>0</v>
      </c>
      <c r="E308" s="153">
        <v>0</v>
      </c>
    </row>
    <row r="309" spans="1:7" hidden="1" x14ac:dyDescent="0.25">
      <c r="A309" s="113" t="s">
        <v>30</v>
      </c>
      <c r="B309" s="114" t="s">
        <v>1133</v>
      </c>
      <c r="C309" s="486">
        <v>0</v>
      </c>
      <c r="D309" s="486">
        <v>0</v>
      </c>
      <c r="E309" s="153">
        <v>0</v>
      </c>
    </row>
    <row r="310" spans="1:7" ht="25.5" hidden="1" x14ac:dyDescent="0.25">
      <c r="A310" s="105" t="s">
        <v>31</v>
      </c>
      <c r="B310" s="106" t="s">
        <v>1134</v>
      </c>
      <c r="C310" s="486">
        <v>0</v>
      </c>
      <c r="D310" s="486">
        <v>0</v>
      </c>
      <c r="E310" s="153">
        <v>0</v>
      </c>
    </row>
    <row r="311" spans="1:7" s="278" customFormat="1" x14ac:dyDescent="0.25">
      <c r="A311" s="113" t="s">
        <v>32</v>
      </c>
      <c r="B311" s="114" t="s">
        <v>1135</v>
      </c>
      <c r="C311" s="287">
        <f t="shared" ref="C311:D311" si="16">C301+C309</f>
        <v>29517954</v>
      </c>
      <c r="D311" s="287">
        <f t="shared" si="16"/>
        <v>29517954</v>
      </c>
      <c r="E311" s="287">
        <f>E301+E309</f>
        <v>32148675</v>
      </c>
    </row>
    <row r="312" spans="1:7" x14ac:dyDescent="0.25">
      <c r="A312" s="99"/>
      <c r="B312" s="99"/>
      <c r="C312" s="495"/>
      <c r="D312" s="495"/>
      <c r="E312" s="153"/>
    </row>
    <row r="313" spans="1:7" x14ac:dyDescent="0.25">
      <c r="A313" s="117"/>
      <c r="B313" s="118"/>
      <c r="C313" s="495"/>
      <c r="D313" s="495"/>
      <c r="E313" s="153"/>
    </row>
    <row r="314" spans="1:7" s="278" customFormat="1" x14ac:dyDescent="0.25">
      <c r="A314" s="496"/>
      <c r="B314" s="497"/>
      <c r="C314" s="364"/>
      <c r="D314" s="364"/>
      <c r="E314" s="155"/>
    </row>
    <row r="315" spans="1:7" x14ac:dyDescent="0.25">
      <c r="A315" s="99"/>
      <c r="B315" s="99" t="s">
        <v>1139</v>
      </c>
      <c r="C315" s="410"/>
      <c r="D315" s="410">
        <v>0</v>
      </c>
      <c r="E315" s="410"/>
    </row>
    <row r="316" spans="1:7" x14ac:dyDescent="0.25">
      <c r="C316" s="361">
        <f>C311+C277</f>
        <v>138545637</v>
      </c>
      <c r="D316" s="361">
        <f t="shared" ref="D316" si="17">D311+D277</f>
        <v>283809980</v>
      </c>
      <c r="E316" s="411">
        <f>E311+E277</f>
        <v>297366660</v>
      </c>
    </row>
  </sheetData>
  <autoFilter ref="A6:E316">
    <filterColumn colId="4">
      <filters blank="1">
        <filter val="1 281 360"/>
        <filter val="1 286 360"/>
        <filter val="1 320 239"/>
        <filter val="1 869 952"/>
        <filter val="10 375 603"/>
        <filter val="100 186 059"/>
        <filter val="114 542 000"/>
        <filter val="12 255 168"/>
        <filter val="12 844 158"/>
        <filter val="135 300"/>
        <filter val="15 645 140"/>
        <filter val="15 867 135"/>
        <filter val="17 578 965"/>
        <filter val="18 645 143"/>
        <filter val="18 780 443"/>
        <filter val="191 700"/>
        <filter val="2 089 001"/>
        <filter val="2 270 000"/>
        <filter val="2 630 721"/>
        <filter val="25 058 203"/>
        <filter val="265 217 985"/>
        <filter val="27 001 412"/>
        <filter val="29 517 954"/>
        <filter val="297 366 660"/>
        <filter val="3 451 081"/>
        <filter val="32 148 675"/>
        <filter val="37 645 768"/>
        <filter val="4 476 896"/>
        <filter val="4 616 896"/>
        <filter val="5 000"/>
        <filter val="617 684"/>
        <filter val="7 203 362"/>
        <filter val="84 318 924"/>
        <filter val="968 306"/>
      </filters>
    </filterColumn>
  </autoFilter>
  <mergeCells count="3">
    <mergeCell ref="A2:E2"/>
    <mergeCell ref="A3:E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20"/>
  <sheetViews>
    <sheetView view="pageBreakPreview" topLeftCell="B1" zoomScale="112" zoomScaleNormal="100" zoomScaleSheetLayoutView="112" workbookViewId="0">
      <pane ySplit="7" topLeftCell="A293" activePane="bottomLeft" state="frozen"/>
      <selection activeCell="A3" activeCellId="1" sqref="A2:E2 A3:XFD3"/>
      <selection pane="bottomLeft" activeCell="C88" sqref="C88"/>
    </sheetView>
  </sheetViews>
  <sheetFormatPr defaultRowHeight="15" x14ac:dyDescent="0.25"/>
  <cols>
    <col min="1" max="1" width="9.140625" style="37"/>
    <col min="2" max="2" width="59.7109375" style="37" customWidth="1"/>
    <col min="3" max="3" width="11.140625" style="37" bestFit="1" customWidth="1"/>
    <col min="4" max="5" width="15.28515625" style="37" customWidth="1"/>
    <col min="6" max="6" width="14" style="37" customWidth="1"/>
    <col min="7" max="7" width="11.5703125" style="37" customWidth="1"/>
    <col min="8" max="9" width="14.42578125" style="37" customWidth="1"/>
    <col min="10" max="10" width="13.28515625" style="37" customWidth="1"/>
    <col min="11" max="11" width="11.42578125" style="37" customWidth="1"/>
    <col min="12" max="12" width="10.140625" style="37" bestFit="1" customWidth="1"/>
    <col min="13" max="14" width="13.28515625" style="37" customWidth="1"/>
    <col min="15" max="16384" width="9.140625" style="37"/>
  </cols>
  <sheetData>
    <row r="1" spans="1:14" ht="15" customHeight="1" x14ac:dyDescent="0.25"/>
    <row r="2" spans="1:14" x14ac:dyDescent="0.25">
      <c r="A2" s="530" t="s">
        <v>1494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</row>
    <row r="3" spans="1:14" x14ac:dyDescent="0.25">
      <c r="A3" s="530" t="s">
        <v>108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</row>
    <row r="5" spans="1:14" x14ac:dyDescent="0.25">
      <c r="N5" s="130" t="s">
        <v>63</v>
      </c>
    </row>
    <row r="6" spans="1:14" ht="15" customHeight="1" x14ac:dyDescent="0.25">
      <c r="A6" s="528" t="s">
        <v>106</v>
      </c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</row>
    <row r="7" spans="1:14" s="131" customFormat="1" ht="68.25" customHeight="1" x14ac:dyDescent="0.2">
      <c r="A7" s="218" t="s">
        <v>81</v>
      </c>
      <c r="B7" s="218" t="s">
        <v>2</v>
      </c>
      <c r="C7" s="218" t="s">
        <v>65</v>
      </c>
      <c r="D7" s="218" t="s">
        <v>66</v>
      </c>
      <c r="E7" s="218" t="s">
        <v>1148</v>
      </c>
      <c r="F7" s="218" t="s">
        <v>67</v>
      </c>
      <c r="G7" s="218" t="s">
        <v>68</v>
      </c>
      <c r="H7" s="218" t="s">
        <v>69</v>
      </c>
      <c r="I7" s="218" t="s">
        <v>1149</v>
      </c>
      <c r="J7" s="218" t="s">
        <v>301</v>
      </c>
      <c r="K7" s="218" t="s">
        <v>72</v>
      </c>
      <c r="L7" s="218" t="s">
        <v>73</v>
      </c>
      <c r="M7" s="218" t="s">
        <v>113</v>
      </c>
      <c r="N7" s="218" t="s">
        <v>107</v>
      </c>
    </row>
    <row r="8" spans="1:14" s="131" customFormat="1" ht="25.5" x14ac:dyDescent="0.2">
      <c r="A8" s="132" t="s">
        <v>13</v>
      </c>
      <c r="B8" s="133" t="s">
        <v>841</v>
      </c>
      <c r="C8" s="119">
        <f t="shared" ref="C8:C71" si="0">SUM(D8:N8)</f>
        <v>15624035</v>
      </c>
      <c r="D8" s="120"/>
      <c r="E8" s="120"/>
      <c r="F8" s="120"/>
      <c r="G8" s="120">
        <v>15624035</v>
      </c>
      <c r="H8" s="120"/>
      <c r="I8" s="120"/>
      <c r="J8" s="120"/>
      <c r="K8" s="120"/>
      <c r="L8" s="120"/>
      <c r="M8" s="120"/>
      <c r="N8" s="120"/>
    </row>
    <row r="9" spans="1:14" s="131" customFormat="1" ht="25.5" x14ac:dyDescent="0.2">
      <c r="A9" s="134" t="s">
        <v>82</v>
      </c>
      <c r="B9" s="135" t="s">
        <v>842</v>
      </c>
      <c r="C9" s="119">
        <f t="shared" si="0"/>
        <v>14630830</v>
      </c>
      <c r="D9" s="121"/>
      <c r="E9" s="121"/>
      <c r="F9" s="121"/>
      <c r="G9" s="121">
        <v>14630830</v>
      </c>
      <c r="H9" s="121"/>
      <c r="I9" s="121"/>
      <c r="J9" s="121"/>
      <c r="K9" s="121"/>
      <c r="L9" s="121"/>
      <c r="M9" s="121"/>
      <c r="N9" s="121"/>
    </row>
    <row r="10" spans="1:14" s="13" customFormat="1" x14ac:dyDescent="0.25">
      <c r="B10" s="13" t="s">
        <v>1147</v>
      </c>
      <c r="C10" s="119">
        <f t="shared" si="0"/>
        <v>6790632</v>
      </c>
      <c r="D10" s="122"/>
      <c r="E10" s="122"/>
      <c r="F10" s="122"/>
      <c r="G10" s="122">
        <v>6790632</v>
      </c>
      <c r="H10" s="122"/>
      <c r="I10" s="122"/>
      <c r="J10" s="122"/>
      <c r="K10" s="122"/>
      <c r="L10" s="122"/>
      <c r="M10" s="122"/>
      <c r="N10" s="122"/>
    </row>
    <row r="11" spans="1:14" s="131" customFormat="1" ht="12.75" x14ac:dyDescent="0.2">
      <c r="A11" s="136"/>
      <c r="B11" s="137" t="s">
        <v>1146</v>
      </c>
      <c r="C11" s="119">
        <f t="shared" si="0"/>
        <v>2394507</v>
      </c>
      <c r="D11" s="123"/>
      <c r="E11" s="123"/>
      <c r="F11" s="123"/>
      <c r="G11" s="123">
        <v>2394507</v>
      </c>
      <c r="H11" s="123"/>
      <c r="I11" s="123"/>
      <c r="J11" s="123"/>
      <c r="K11" s="123"/>
      <c r="L11" s="123"/>
      <c r="M11" s="123"/>
      <c r="N11" s="123"/>
    </row>
    <row r="12" spans="1:14" s="131" customFormat="1" ht="25.5" x14ac:dyDescent="0.2">
      <c r="A12" s="132" t="s">
        <v>83</v>
      </c>
      <c r="B12" s="133" t="s">
        <v>843</v>
      </c>
      <c r="C12" s="119">
        <f t="shared" si="0"/>
        <v>9185139</v>
      </c>
      <c r="D12" s="120"/>
      <c r="E12" s="120"/>
      <c r="F12" s="120"/>
      <c r="G12" s="120">
        <f>G10+G11</f>
        <v>9185139</v>
      </c>
      <c r="H12" s="120"/>
      <c r="I12" s="120"/>
      <c r="J12" s="120"/>
      <c r="K12" s="120"/>
      <c r="L12" s="120"/>
      <c r="M12" s="120"/>
      <c r="N12" s="120"/>
    </row>
    <row r="13" spans="1:14" s="131" customFormat="1" ht="25.5" x14ac:dyDescent="0.2">
      <c r="A13" s="132" t="s">
        <v>84</v>
      </c>
      <c r="B13" s="133" t="s">
        <v>844</v>
      </c>
      <c r="C13" s="119">
        <f t="shared" si="0"/>
        <v>2164210</v>
      </c>
      <c r="D13" s="120"/>
      <c r="E13" s="120"/>
      <c r="F13" s="120"/>
      <c r="G13" s="120">
        <v>2164210</v>
      </c>
      <c r="H13" s="120"/>
      <c r="I13" s="120"/>
      <c r="J13" s="120"/>
      <c r="K13" s="120"/>
      <c r="L13" s="120"/>
      <c r="M13" s="120"/>
      <c r="N13" s="120"/>
    </row>
    <row r="14" spans="1:14" s="131" customFormat="1" ht="12.75" x14ac:dyDescent="0.2">
      <c r="A14" s="132" t="s">
        <v>85</v>
      </c>
      <c r="B14" s="133" t="s">
        <v>845</v>
      </c>
      <c r="C14" s="119">
        <f t="shared" si="0"/>
        <v>5064600</v>
      </c>
      <c r="D14" s="120"/>
      <c r="E14" s="120"/>
      <c r="F14" s="120"/>
      <c r="G14" s="120">
        <v>5064600</v>
      </c>
      <c r="H14" s="120"/>
      <c r="I14" s="120"/>
      <c r="J14" s="120"/>
      <c r="K14" s="120"/>
      <c r="L14" s="120"/>
      <c r="M14" s="120"/>
      <c r="N14" s="120"/>
    </row>
    <row r="15" spans="1:14" s="131" customFormat="1" ht="12.75" x14ac:dyDescent="0.2">
      <c r="A15" s="132" t="s">
        <v>117</v>
      </c>
      <c r="B15" s="133" t="s">
        <v>846</v>
      </c>
      <c r="C15" s="119">
        <f t="shared" si="0"/>
        <v>227489</v>
      </c>
      <c r="D15" s="120"/>
      <c r="E15" s="120"/>
      <c r="F15" s="120"/>
      <c r="G15" s="120">
        <v>227489</v>
      </c>
      <c r="H15" s="120"/>
      <c r="I15" s="120"/>
      <c r="J15" s="120"/>
      <c r="K15" s="120"/>
      <c r="L15" s="120"/>
      <c r="M15" s="120"/>
      <c r="N15" s="120"/>
    </row>
    <row r="16" spans="1:14" s="229" customFormat="1" ht="12.75" x14ac:dyDescent="0.15">
      <c r="A16" s="224" t="s">
        <v>14</v>
      </c>
      <c r="B16" s="225" t="s">
        <v>847</v>
      </c>
      <c r="C16" s="221">
        <f t="shared" si="0"/>
        <v>46896303</v>
      </c>
      <c r="D16" s="226"/>
      <c r="E16" s="226"/>
      <c r="F16" s="226"/>
      <c r="G16" s="226">
        <f>G8+G9+G12+G13+G14+G15</f>
        <v>46896303</v>
      </c>
      <c r="H16" s="226"/>
      <c r="I16" s="226"/>
      <c r="J16" s="226"/>
      <c r="K16" s="226"/>
      <c r="L16" s="226"/>
      <c r="M16" s="226"/>
      <c r="N16" s="226"/>
    </row>
    <row r="17" spans="1:14" s="131" customFormat="1" ht="12.75" x14ac:dyDescent="0.2">
      <c r="A17" s="132" t="s">
        <v>118</v>
      </c>
      <c r="B17" s="133" t="s">
        <v>848</v>
      </c>
      <c r="C17" s="129">
        <f t="shared" si="0"/>
        <v>0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s="131" customFormat="1" ht="25.5" x14ac:dyDescent="0.2">
      <c r="A18" s="132" t="s">
        <v>114</v>
      </c>
      <c r="B18" s="133" t="s">
        <v>849</v>
      </c>
      <c r="C18" s="129">
        <f t="shared" si="0"/>
        <v>0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s="131" customFormat="1" ht="25.5" x14ac:dyDescent="0.2">
      <c r="A19" s="132" t="s">
        <v>15</v>
      </c>
      <c r="B19" s="133" t="s">
        <v>850</v>
      </c>
      <c r="C19" s="129">
        <f t="shared" si="0"/>
        <v>0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s="131" customFormat="1" ht="12.75" x14ac:dyDescent="0.2">
      <c r="A20" s="132" t="s">
        <v>119</v>
      </c>
      <c r="B20" s="133" t="s">
        <v>851</v>
      </c>
      <c r="C20" s="129">
        <f t="shared" si="0"/>
        <v>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</row>
    <row r="21" spans="1:14" s="131" customFormat="1" ht="12.75" x14ac:dyDescent="0.2">
      <c r="A21" s="132" t="s">
        <v>120</v>
      </c>
      <c r="B21" s="133" t="s">
        <v>852</v>
      </c>
      <c r="C21" s="129">
        <f t="shared" si="0"/>
        <v>0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</row>
    <row r="22" spans="1:14" s="131" customFormat="1" ht="25.5" x14ac:dyDescent="0.2">
      <c r="A22" s="132" t="s">
        <v>16</v>
      </c>
      <c r="B22" s="133" t="s">
        <v>853</v>
      </c>
      <c r="C22" s="129">
        <f t="shared" si="0"/>
        <v>0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</row>
    <row r="23" spans="1:14" s="131" customFormat="1" ht="12.75" x14ac:dyDescent="0.2">
      <c r="A23" s="132" t="s">
        <v>121</v>
      </c>
      <c r="B23" s="133" t="s">
        <v>854</v>
      </c>
      <c r="C23" s="129">
        <f t="shared" si="0"/>
        <v>0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1:14" s="131" customFormat="1" ht="12.75" x14ac:dyDescent="0.2">
      <c r="A24" s="132" t="s">
        <v>17</v>
      </c>
      <c r="B24" s="133" t="s">
        <v>855</v>
      </c>
      <c r="C24" s="129">
        <f t="shared" si="0"/>
        <v>0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</row>
    <row r="25" spans="1:14" s="131" customFormat="1" ht="12.75" x14ac:dyDescent="0.2">
      <c r="A25" s="132" t="s">
        <v>18</v>
      </c>
      <c r="B25" s="133" t="s">
        <v>856</v>
      </c>
      <c r="C25" s="129">
        <f t="shared" si="0"/>
        <v>0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  <row r="26" spans="1:14" s="131" customFormat="1" ht="12.75" x14ac:dyDescent="0.2">
      <c r="A26" s="132" t="s">
        <v>19</v>
      </c>
      <c r="B26" s="133" t="s">
        <v>857</v>
      </c>
      <c r="C26" s="129">
        <f t="shared" si="0"/>
        <v>0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</row>
    <row r="27" spans="1:14" s="131" customFormat="1" ht="12.75" x14ac:dyDescent="0.2">
      <c r="A27" s="132" t="s">
        <v>20</v>
      </c>
      <c r="B27" s="133" t="s">
        <v>858</v>
      </c>
      <c r="C27" s="129">
        <f t="shared" si="0"/>
        <v>0</v>
      </c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</row>
    <row r="28" spans="1:14" s="131" customFormat="1" ht="25.5" x14ac:dyDescent="0.2">
      <c r="A28" s="132" t="s">
        <v>21</v>
      </c>
      <c r="B28" s="133" t="s">
        <v>859</v>
      </c>
      <c r="C28" s="129">
        <f t="shared" si="0"/>
        <v>0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14" s="131" customFormat="1" ht="25.5" x14ac:dyDescent="0.2">
      <c r="A29" s="132" t="s">
        <v>22</v>
      </c>
      <c r="B29" s="133" t="s">
        <v>860</v>
      </c>
      <c r="C29" s="129">
        <f t="shared" si="0"/>
        <v>0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</row>
    <row r="30" spans="1:14" s="131" customFormat="1" ht="25.5" x14ac:dyDescent="0.2">
      <c r="A30" s="132" t="s">
        <v>23</v>
      </c>
      <c r="B30" s="133" t="s">
        <v>861</v>
      </c>
      <c r="C30" s="129">
        <f t="shared" si="0"/>
        <v>0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1:14" s="131" customFormat="1" ht="12.75" x14ac:dyDescent="0.2">
      <c r="A31" s="132" t="s">
        <v>24</v>
      </c>
      <c r="B31" s="133" t="s">
        <v>862</v>
      </c>
      <c r="C31" s="129">
        <f t="shared" si="0"/>
        <v>0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</row>
    <row r="32" spans="1:14" s="131" customFormat="1" ht="12.75" x14ac:dyDescent="0.2">
      <c r="A32" s="132" t="s">
        <v>122</v>
      </c>
      <c r="B32" s="133" t="s">
        <v>863</v>
      </c>
      <c r="C32" s="129">
        <f t="shared" si="0"/>
        <v>0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</row>
    <row r="33" spans="1:14" s="131" customFormat="1" ht="25.5" x14ac:dyDescent="0.2">
      <c r="A33" s="132" t="s">
        <v>25</v>
      </c>
      <c r="B33" s="133" t="s">
        <v>864</v>
      </c>
      <c r="C33" s="129">
        <f t="shared" si="0"/>
        <v>0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</row>
    <row r="34" spans="1:14" s="131" customFormat="1" ht="12.75" x14ac:dyDescent="0.2">
      <c r="A34" s="132" t="s">
        <v>26</v>
      </c>
      <c r="B34" s="133" t="s">
        <v>865</v>
      </c>
      <c r="C34" s="129">
        <f t="shared" si="0"/>
        <v>0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</row>
    <row r="35" spans="1:14" s="131" customFormat="1" ht="12.75" x14ac:dyDescent="0.2">
      <c r="A35" s="132" t="s">
        <v>123</v>
      </c>
      <c r="B35" s="133" t="s">
        <v>866</v>
      </c>
      <c r="C35" s="129">
        <f t="shared" si="0"/>
        <v>0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</row>
    <row r="36" spans="1:14" s="131" customFormat="1" ht="12.75" x14ac:dyDescent="0.2">
      <c r="A36" s="132" t="s">
        <v>27</v>
      </c>
      <c r="B36" s="133" t="s">
        <v>867</v>
      </c>
      <c r="C36" s="129">
        <f t="shared" si="0"/>
        <v>0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</row>
    <row r="37" spans="1:14" s="131" customFormat="1" ht="12.75" x14ac:dyDescent="0.2">
      <c r="A37" s="132" t="s">
        <v>28</v>
      </c>
      <c r="B37" s="133" t="s">
        <v>868</v>
      </c>
      <c r="C37" s="129">
        <f t="shared" si="0"/>
        <v>0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</row>
    <row r="38" spans="1:14" s="131" customFormat="1" ht="12.75" x14ac:dyDescent="0.2">
      <c r="A38" s="132" t="s">
        <v>29</v>
      </c>
      <c r="B38" s="133" t="s">
        <v>869</v>
      </c>
      <c r="C38" s="129">
        <f t="shared" si="0"/>
        <v>0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</row>
    <row r="39" spans="1:14" s="131" customFormat="1" ht="25.5" x14ac:dyDescent="0.2">
      <c r="A39" s="132" t="s">
        <v>436</v>
      </c>
      <c r="B39" s="133" t="s">
        <v>870</v>
      </c>
      <c r="C39" s="129">
        <f t="shared" si="0"/>
        <v>0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</row>
    <row r="40" spans="1:14" s="131" customFormat="1" ht="25.5" x14ac:dyDescent="0.2">
      <c r="A40" s="132" t="s">
        <v>30</v>
      </c>
      <c r="B40" s="133" t="s">
        <v>871</v>
      </c>
      <c r="C40" s="129">
        <f t="shared" si="0"/>
        <v>0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</row>
    <row r="41" spans="1:14" s="140" customFormat="1" ht="25.5" x14ac:dyDescent="0.15">
      <c r="A41" s="138" t="s">
        <v>31</v>
      </c>
      <c r="B41" s="139" t="s">
        <v>872</v>
      </c>
      <c r="C41" s="124">
        <f t="shared" si="0"/>
        <v>13474715</v>
      </c>
      <c r="D41" s="125">
        <f>SUM(D42:D51)</f>
        <v>175075</v>
      </c>
      <c r="E41" s="125"/>
      <c r="F41" s="125">
        <f t="shared" ref="F41:N41" si="1">SUM(F42:F51)</f>
        <v>0</v>
      </c>
      <c r="G41" s="125">
        <f t="shared" si="1"/>
        <v>0</v>
      </c>
      <c r="H41" s="125">
        <f t="shared" si="1"/>
        <v>0</v>
      </c>
      <c r="I41" s="125"/>
      <c r="J41" s="125">
        <f t="shared" si="1"/>
        <v>0</v>
      </c>
      <c r="K41" s="125">
        <f t="shared" si="1"/>
        <v>0</v>
      </c>
      <c r="L41" s="125">
        <f t="shared" si="1"/>
        <v>13254400</v>
      </c>
      <c r="M41" s="125">
        <f t="shared" si="1"/>
        <v>0</v>
      </c>
      <c r="N41" s="125">
        <f t="shared" si="1"/>
        <v>45240</v>
      </c>
    </row>
    <row r="42" spans="1:14" s="131" customFormat="1" ht="12.75" x14ac:dyDescent="0.2">
      <c r="A42" s="132" t="s">
        <v>32</v>
      </c>
      <c r="B42" s="133" t="s">
        <v>873</v>
      </c>
      <c r="C42" s="119">
        <f t="shared" si="0"/>
        <v>597000</v>
      </c>
      <c r="D42" s="120"/>
      <c r="E42" s="120"/>
      <c r="F42" s="120"/>
      <c r="G42" s="120"/>
      <c r="H42" s="120"/>
      <c r="I42" s="120"/>
      <c r="J42" s="120"/>
      <c r="K42" s="120"/>
      <c r="L42" s="120">
        <v>597000</v>
      </c>
      <c r="M42" s="120"/>
      <c r="N42" s="120"/>
    </row>
    <row r="43" spans="1:14" s="131" customFormat="1" ht="12.75" x14ac:dyDescent="0.2">
      <c r="A43" s="132" t="s">
        <v>33</v>
      </c>
      <c r="B43" s="133" t="s">
        <v>874</v>
      </c>
      <c r="C43" s="129">
        <f t="shared" si="0"/>
        <v>0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</row>
    <row r="44" spans="1:14" s="131" customFormat="1" ht="25.5" x14ac:dyDescent="0.2">
      <c r="A44" s="132" t="s">
        <v>34</v>
      </c>
      <c r="B44" s="133" t="s">
        <v>875</v>
      </c>
      <c r="C44" s="129">
        <f t="shared" si="0"/>
        <v>0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</row>
    <row r="45" spans="1:14" s="131" customFormat="1" ht="12.75" x14ac:dyDescent="0.2">
      <c r="A45" s="132" t="s">
        <v>86</v>
      </c>
      <c r="B45" s="133" t="s">
        <v>876</v>
      </c>
      <c r="C45" s="129">
        <f t="shared" si="0"/>
        <v>0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</row>
    <row r="46" spans="1:14" s="131" customFormat="1" ht="12.75" x14ac:dyDescent="0.2">
      <c r="A46" s="132" t="s">
        <v>87</v>
      </c>
      <c r="B46" s="133" t="s">
        <v>877</v>
      </c>
      <c r="C46" s="119">
        <f t="shared" si="0"/>
        <v>12702640</v>
      </c>
      <c r="D46" s="120"/>
      <c r="E46" s="120"/>
      <c r="F46" s="120"/>
      <c r="G46" s="120"/>
      <c r="H46" s="120"/>
      <c r="I46" s="120"/>
      <c r="J46" s="120"/>
      <c r="K46" s="120"/>
      <c r="L46" s="120">
        <v>12657400</v>
      </c>
      <c r="M46" s="120"/>
      <c r="N46" s="120">
        <v>45240</v>
      </c>
    </row>
    <row r="47" spans="1:14" s="131" customFormat="1" ht="12.75" x14ac:dyDescent="0.2">
      <c r="A47" s="132" t="s">
        <v>88</v>
      </c>
      <c r="B47" s="133" t="s">
        <v>878</v>
      </c>
      <c r="C47" s="119">
        <f t="shared" si="0"/>
        <v>175075</v>
      </c>
      <c r="D47" s="120">
        <v>175075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</row>
    <row r="48" spans="1:14" s="131" customFormat="1" ht="12.75" x14ac:dyDescent="0.2">
      <c r="A48" s="132" t="s">
        <v>35</v>
      </c>
      <c r="B48" s="133" t="s">
        <v>879</v>
      </c>
      <c r="C48" s="129">
        <f t="shared" si="0"/>
        <v>0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</row>
    <row r="49" spans="1:14" s="131" customFormat="1" ht="12.75" x14ac:dyDescent="0.2">
      <c r="A49" s="132" t="s">
        <v>36</v>
      </c>
      <c r="B49" s="133" t="s">
        <v>880</v>
      </c>
      <c r="C49" s="129">
        <f t="shared" si="0"/>
        <v>0</v>
      </c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</row>
    <row r="50" spans="1:14" s="131" customFormat="1" ht="25.5" x14ac:dyDescent="0.2">
      <c r="A50" s="132" t="s">
        <v>467</v>
      </c>
      <c r="B50" s="133" t="s">
        <v>881</v>
      </c>
      <c r="C50" s="129">
        <f t="shared" si="0"/>
        <v>0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</row>
    <row r="51" spans="1:14" s="131" customFormat="1" ht="25.5" x14ac:dyDescent="0.2">
      <c r="A51" s="132" t="s">
        <v>37</v>
      </c>
      <c r="B51" s="133" t="s">
        <v>882</v>
      </c>
      <c r="C51" s="129">
        <f t="shared" si="0"/>
        <v>0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</row>
    <row r="52" spans="1:14" s="227" customFormat="1" ht="25.5" x14ac:dyDescent="0.2">
      <c r="A52" s="224" t="s">
        <v>38</v>
      </c>
      <c r="B52" s="225" t="s">
        <v>333</v>
      </c>
      <c r="C52" s="221">
        <f t="shared" si="0"/>
        <v>60371018</v>
      </c>
      <c r="D52" s="226">
        <f>D41+D16</f>
        <v>175075</v>
      </c>
      <c r="E52" s="226"/>
      <c r="F52" s="226">
        <f t="shared" ref="F52:N52" si="2">F41+F16</f>
        <v>0</v>
      </c>
      <c r="G52" s="226">
        <f t="shared" si="2"/>
        <v>46896303</v>
      </c>
      <c r="H52" s="226">
        <f t="shared" si="2"/>
        <v>0</v>
      </c>
      <c r="I52" s="226"/>
      <c r="J52" s="226">
        <f t="shared" si="2"/>
        <v>0</v>
      </c>
      <c r="K52" s="226">
        <f t="shared" si="2"/>
        <v>0</v>
      </c>
      <c r="L52" s="226">
        <f t="shared" si="2"/>
        <v>13254400</v>
      </c>
      <c r="M52" s="226">
        <f t="shared" si="2"/>
        <v>0</v>
      </c>
      <c r="N52" s="226">
        <f t="shared" si="2"/>
        <v>45240</v>
      </c>
    </row>
    <row r="53" spans="1:14" s="131" customFormat="1" ht="12.75" x14ac:dyDescent="0.2">
      <c r="A53" s="134" t="s">
        <v>39</v>
      </c>
      <c r="B53" s="135" t="s">
        <v>883</v>
      </c>
      <c r="C53" s="129">
        <f t="shared" si="0"/>
        <v>0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</row>
    <row r="54" spans="1:14" s="131" customFormat="1" ht="25.5" x14ac:dyDescent="0.2">
      <c r="A54" s="132" t="s">
        <v>40</v>
      </c>
      <c r="B54" s="133" t="s">
        <v>884</v>
      </c>
      <c r="C54" s="129">
        <f t="shared" si="0"/>
        <v>0</v>
      </c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</row>
    <row r="55" spans="1:14" s="131" customFormat="1" ht="25.5" x14ac:dyDescent="0.2">
      <c r="A55" s="132" t="s">
        <v>484</v>
      </c>
      <c r="B55" s="133" t="s">
        <v>885</v>
      </c>
      <c r="C55" s="129">
        <f t="shared" si="0"/>
        <v>0</v>
      </c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</row>
    <row r="56" spans="1:14" s="131" customFormat="1" ht="12.75" x14ac:dyDescent="0.2">
      <c r="A56" s="132" t="s">
        <v>41</v>
      </c>
      <c r="B56" s="133" t="s">
        <v>886</v>
      </c>
      <c r="C56" s="129">
        <f t="shared" si="0"/>
        <v>0</v>
      </c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</row>
    <row r="57" spans="1:14" s="131" customFormat="1" ht="12.75" x14ac:dyDescent="0.2">
      <c r="A57" s="132" t="s">
        <v>42</v>
      </c>
      <c r="B57" s="133" t="s">
        <v>887</v>
      </c>
      <c r="C57" s="129">
        <f t="shared" si="0"/>
        <v>0</v>
      </c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</row>
    <row r="58" spans="1:14" s="131" customFormat="1" ht="25.5" x14ac:dyDescent="0.2">
      <c r="A58" s="132" t="s">
        <v>43</v>
      </c>
      <c r="B58" s="133" t="s">
        <v>888</v>
      </c>
      <c r="C58" s="129">
        <f t="shared" si="0"/>
        <v>0</v>
      </c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</row>
    <row r="59" spans="1:14" s="131" customFormat="1" ht="12.75" x14ac:dyDescent="0.2">
      <c r="A59" s="132" t="s">
        <v>44</v>
      </c>
      <c r="B59" s="133" t="s">
        <v>889</v>
      </c>
      <c r="C59" s="129">
        <f t="shared" si="0"/>
        <v>0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  <row r="60" spans="1:14" s="131" customFormat="1" ht="12.75" x14ac:dyDescent="0.2">
      <c r="A60" s="132" t="s">
        <v>192</v>
      </c>
      <c r="B60" s="133" t="s">
        <v>890</v>
      </c>
      <c r="C60" s="129">
        <f t="shared" si="0"/>
        <v>0</v>
      </c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</row>
    <row r="61" spans="1:14" x14ac:dyDescent="0.25">
      <c r="A61" s="132" t="s">
        <v>495</v>
      </c>
      <c r="B61" s="133" t="s">
        <v>891</v>
      </c>
      <c r="C61" s="129">
        <f t="shared" si="0"/>
        <v>0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</row>
    <row r="62" spans="1:14" x14ac:dyDescent="0.25">
      <c r="A62" s="132" t="s">
        <v>194</v>
      </c>
      <c r="B62" s="133" t="s">
        <v>892</v>
      </c>
      <c r="C62" s="129">
        <f t="shared" si="0"/>
        <v>0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</row>
    <row r="63" spans="1:14" x14ac:dyDescent="0.25">
      <c r="A63" s="132" t="s">
        <v>498</v>
      </c>
      <c r="B63" s="133" t="s">
        <v>893</v>
      </c>
      <c r="C63" s="129">
        <f t="shared" si="0"/>
        <v>0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</row>
    <row r="64" spans="1:14" ht="25.5" x14ac:dyDescent="0.25">
      <c r="A64" s="132" t="s">
        <v>500</v>
      </c>
      <c r="B64" s="133" t="s">
        <v>894</v>
      </c>
      <c r="C64" s="129">
        <f t="shared" si="0"/>
        <v>0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</row>
    <row r="65" spans="1:14" ht="25.5" x14ac:dyDescent="0.25">
      <c r="A65" s="132" t="s">
        <v>502</v>
      </c>
      <c r="B65" s="133" t="s">
        <v>895</v>
      </c>
      <c r="C65" s="129">
        <f t="shared" si="0"/>
        <v>0</v>
      </c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</row>
    <row r="66" spans="1:14" ht="25.5" x14ac:dyDescent="0.25">
      <c r="A66" s="132" t="s">
        <v>196</v>
      </c>
      <c r="B66" s="133" t="s">
        <v>896</v>
      </c>
      <c r="C66" s="129">
        <f t="shared" si="0"/>
        <v>0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</row>
    <row r="67" spans="1:14" x14ac:dyDescent="0.25">
      <c r="A67" s="132" t="s">
        <v>45</v>
      </c>
      <c r="B67" s="133" t="s">
        <v>897</v>
      </c>
      <c r="C67" s="129">
        <f t="shared" si="0"/>
        <v>0</v>
      </c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</row>
    <row r="68" spans="1:14" x14ac:dyDescent="0.25">
      <c r="A68" s="132" t="s">
        <v>46</v>
      </c>
      <c r="B68" s="133" t="s">
        <v>898</v>
      </c>
      <c r="C68" s="129">
        <f t="shared" si="0"/>
        <v>0</v>
      </c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</row>
    <row r="69" spans="1:14" ht="25.5" x14ac:dyDescent="0.25">
      <c r="A69" s="132" t="s">
        <v>47</v>
      </c>
      <c r="B69" s="133" t="s">
        <v>899</v>
      </c>
      <c r="C69" s="129">
        <f t="shared" si="0"/>
        <v>0</v>
      </c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</row>
    <row r="70" spans="1:14" x14ac:dyDescent="0.25">
      <c r="A70" s="132" t="s">
        <v>509</v>
      </c>
      <c r="B70" s="133" t="s">
        <v>900</v>
      </c>
      <c r="C70" s="129">
        <f t="shared" si="0"/>
        <v>0</v>
      </c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</row>
    <row r="71" spans="1:14" x14ac:dyDescent="0.25">
      <c r="A71" s="132" t="s">
        <v>48</v>
      </c>
      <c r="B71" s="133" t="s">
        <v>901</v>
      </c>
      <c r="C71" s="129">
        <f t="shared" si="0"/>
        <v>0</v>
      </c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</row>
    <row r="72" spans="1:14" x14ac:dyDescent="0.25">
      <c r="A72" s="132" t="s">
        <v>512</v>
      </c>
      <c r="B72" s="133" t="s">
        <v>902</v>
      </c>
      <c r="C72" s="129">
        <f t="shared" ref="C72:C78" si="3">SUM(D72:N72)</f>
        <v>0</v>
      </c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</row>
    <row r="73" spans="1:14" x14ac:dyDescent="0.25">
      <c r="A73" s="132" t="s">
        <v>514</v>
      </c>
      <c r="B73" s="133" t="s">
        <v>903</v>
      </c>
      <c r="C73" s="129">
        <f t="shared" si="3"/>
        <v>0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</row>
    <row r="74" spans="1:14" x14ac:dyDescent="0.25">
      <c r="A74" s="132" t="s">
        <v>516</v>
      </c>
      <c r="B74" s="133" t="s">
        <v>904</v>
      </c>
      <c r="C74" s="129">
        <f t="shared" si="3"/>
        <v>0</v>
      </c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</row>
    <row r="75" spans="1:14" ht="25.5" x14ac:dyDescent="0.25">
      <c r="A75" s="132" t="s">
        <v>199</v>
      </c>
      <c r="B75" s="133" t="s">
        <v>905</v>
      </c>
      <c r="C75" s="129">
        <f t="shared" si="3"/>
        <v>0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</row>
    <row r="76" spans="1:14" ht="25.5" x14ac:dyDescent="0.25">
      <c r="A76" s="132" t="s">
        <v>201</v>
      </c>
      <c r="B76" s="133" t="s">
        <v>906</v>
      </c>
      <c r="C76" s="129">
        <f t="shared" si="3"/>
        <v>0</v>
      </c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</row>
    <row r="77" spans="1:14" ht="25.5" x14ac:dyDescent="0.25">
      <c r="A77" s="132" t="s">
        <v>89</v>
      </c>
      <c r="B77" s="133" t="s">
        <v>907</v>
      </c>
      <c r="C77" s="119">
        <f t="shared" si="3"/>
        <v>18496277</v>
      </c>
      <c r="D77" s="151">
        <f>SUM(D78:D87)</f>
        <v>3056243</v>
      </c>
      <c r="E77" s="151"/>
      <c r="F77" s="151">
        <f t="shared" ref="F77:N77" si="4">SUM(F78:F87)</f>
        <v>0</v>
      </c>
      <c r="G77" s="151">
        <f t="shared" si="4"/>
        <v>0</v>
      </c>
      <c r="H77" s="151">
        <f t="shared" si="4"/>
        <v>0</v>
      </c>
      <c r="I77" s="151"/>
      <c r="J77" s="151">
        <f t="shared" si="4"/>
        <v>0</v>
      </c>
      <c r="K77" s="151">
        <f t="shared" si="4"/>
        <v>0</v>
      </c>
      <c r="L77" s="151">
        <f t="shared" si="4"/>
        <v>0</v>
      </c>
      <c r="M77" s="151">
        <f t="shared" si="4"/>
        <v>0</v>
      </c>
      <c r="N77" s="151">
        <f t="shared" si="4"/>
        <v>15440034</v>
      </c>
    </row>
    <row r="78" spans="1:14" x14ac:dyDescent="0.25">
      <c r="A78" s="132" t="s">
        <v>204</v>
      </c>
      <c r="B78" s="133" t="s">
        <v>908</v>
      </c>
      <c r="C78" s="119">
        <f t="shared" si="3"/>
        <v>2945035</v>
      </c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>
        <v>2945035</v>
      </c>
    </row>
    <row r="79" spans="1:14" x14ac:dyDescent="0.25">
      <c r="A79" s="132" t="s">
        <v>522</v>
      </c>
      <c r="B79" s="133" t="s">
        <v>909</v>
      </c>
      <c r="C79" s="124">
        <f t="shared" ref="C79:C87" si="5">SUM(D79:N79)</f>
        <v>0</v>
      </c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</row>
    <row r="80" spans="1:14" ht="25.5" x14ac:dyDescent="0.25">
      <c r="A80" s="132" t="s">
        <v>524</v>
      </c>
      <c r="B80" s="133" t="s">
        <v>910</v>
      </c>
      <c r="C80" s="124">
        <f t="shared" si="5"/>
        <v>0</v>
      </c>
      <c r="D80" s="150"/>
      <c r="E80" s="150"/>
      <c r="F80" s="122"/>
      <c r="G80" s="122"/>
      <c r="H80" s="122"/>
      <c r="I80" s="122"/>
      <c r="J80" s="122"/>
      <c r="K80" s="122"/>
      <c r="L80" s="122"/>
      <c r="M80" s="122"/>
      <c r="N80" s="122"/>
    </row>
    <row r="81" spans="1:14" x14ac:dyDescent="0.25">
      <c r="A81" s="132" t="s">
        <v>526</v>
      </c>
      <c r="B81" s="133" t="s">
        <v>911</v>
      </c>
      <c r="C81" s="124">
        <f t="shared" si="5"/>
        <v>0</v>
      </c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</row>
    <row r="82" spans="1:14" x14ac:dyDescent="0.25">
      <c r="A82" s="132" t="s">
        <v>528</v>
      </c>
      <c r="B82" s="133" t="s">
        <v>912</v>
      </c>
      <c r="C82" s="124">
        <f t="shared" si="5"/>
        <v>0</v>
      </c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</row>
    <row r="83" spans="1:14" x14ac:dyDescent="0.25">
      <c r="A83" s="132" t="s">
        <v>287</v>
      </c>
      <c r="B83" s="133" t="s">
        <v>913</v>
      </c>
      <c r="C83" s="119">
        <f t="shared" ref="C83" si="6">SUM(D83:N83)</f>
        <v>15551242</v>
      </c>
      <c r="D83" s="122">
        <v>3056243</v>
      </c>
      <c r="E83" s="122"/>
      <c r="F83" s="122"/>
      <c r="G83" s="122"/>
      <c r="H83" s="122"/>
      <c r="I83" s="122"/>
      <c r="J83" s="122"/>
      <c r="K83" s="122"/>
      <c r="L83" s="122"/>
      <c r="M83" s="122"/>
      <c r="N83" s="122">
        <v>12494999</v>
      </c>
    </row>
    <row r="84" spans="1:14" x14ac:dyDescent="0.25">
      <c r="A84" s="132" t="s">
        <v>531</v>
      </c>
      <c r="B84" s="133" t="s">
        <v>914</v>
      </c>
      <c r="C84" s="124">
        <f t="shared" si="5"/>
        <v>0</v>
      </c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</row>
    <row r="85" spans="1:14" x14ac:dyDescent="0.25">
      <c r="A85" s="132" t="s">
        <v>533</v>
      </c>
      <c r="B85" s="133" t="s">
        <v>915</v>
      </c>
      <c r="C85" s="124">
        <f t="shared" si="5"/>
        <v>0</v>
      </c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</row>
    <row r="86" spans="1:14" ht="25.5" x14ac:dyDescent="0.25">
      <c r="A86" s="132" t="s">
        <v>535</v>
      </c>
      <c r="B86" s="133" t="s">
        <v>916</v>
      </c>
      <c r="C86" s="124">
        <f t="shared" si="5"/>
        <v>0</v>
      </c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</row>
    <row r="87" spans="1:14" ht="25.5" x14ac:dyDescent="0.25">
      <c r="A87" s="132" t="s">
        <v>90</v>
      </c>
      <c r="B87" s="133" t="s">
        <v>917</v>
      </c>
      <c r="C87" s="124">
        <f t="shared" si="5"/>
        <v>0</v>
      </c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</row>
    <row r="88" spans="1:14" s="223" customFormat="1" ht="25.5" x14ac:dyDescent="0.2">
      <c r="A88" s="141" t="s">
        <v>91</v>
      </c>
      <c r="B88" s="142" t="s">
        <v>334</v>
      </c>
      <c r="C88" s="221">
        <f t="shared" ref="C88:C117" si="7">SUM(D88:N88)</f>
        <v>18496277</v>
      </c>
      <c r="D88" s="222">
        <f>D77+D53+D54+D66</f>
        <v>3056243</v>
      </c>
      <c r="E88" s="222"/>
      <c r="F88" s="222"/>
      <c r="G88" s="222"/>
      <c r="H88" s="222"/>
      <c r="I88" s="222"/>
      <c r="J88" s="222"/>
      <c r="K88" s="222"/>
      <c r="L88" s="222"/>
      <c r="M88" s="222"/>
      <c r="N88" s="222">
        <f t="shared" ref="N88" si="8">N77+N53+N54+N66</f>
        <v>15440034</v>
      </c>
    </row>
    <row r="89" spans="1:14" x14ac:dyDescent="0.25">
      <c r="A89" s="132" t="s">
        <v>539</v>
      </c>
      <c r="B89" s="133" t="s">
        <v>918</v>
      </c>
      <c r="C89" s="129">
        <f t="shared" si="7"/>
        <v>0</v>
      </c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</row>
    <row r="90" spans="1:14" x14ac:dyDescent="0.25">
      <c r="A90" s="132" t="s">
        <v>541</v>
      </c>
      <c r="B90" s="133" t="s">
        <v>919</v>
      </c>
      <c r="C90" s="129">
        <f t="shared" si="7"/>
        <v>0</v>
      </c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</row>
    <row r="91" spans="1:14" ht="25.5" x14ac:dyDescent="0.25">
      <c r="A91" s="132" t="s">
        <v>543</v>
      </c>
      <c r="B91" s="133" t="s">
        <v>920</v>
      </c>
      <c r="C91" s="129">
        <f t="shared" si="7"/>
        <v>0</v>
      </c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</row>
    <row r="92" spans="1:14" ht="25.5" x14ac:dyDescent="0.25">
      <c r="A92" s="132" t="s">
        <v>545</v>
      </c>
      <c r="B92" s="133" t="s">
        <v>921</v>
      </c>
      <c r="C92" s="129">
        <f t="shared" si="7"/>
        <v>0</v>
      </c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</row>
    <row r="93" spans="1:14" x14ac:dyDescent="0.25">
      <c r="A93" s="132" t="s">
        <v>547</v>
      </c>
      <c r="B93" s="133" t="s">
        <v>922</v>
      </c>
      <c r="C93" s="129">
        <f t="shared" si="7"/>
        <v>0</v>
      </c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</row>
    <row r="94" spans="1:14" x14ac:dyDescent="0.25">
      <c r="A94" s="132" t="s">
        <v>549</v>
      </c>
      <c r="B94" s="133" t="s">
        <v>923</v>
      </c>
      <c r="C94" s="129">
        <f t="shared" si="7"/>
        <v>0</v>
      </c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</row>
    <row r="95" spans="1:14" x14ac:dyDescent="0.25">
      <c r="A95" s="132" t="s">
        <v>551</v>
      </c>
      <c r="B95" s="133" t="s">
        <v>924</v>
      </c>
      <c r="C95" s="129">
        <f t="shared" si="7"/>
        <v>0</v>
      </c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</row>
    <row r="96" spans="1:14" ht="25.5" x14ac:dyDescent="0.25">
      <c r="A96" s="132" t="s">
        <v>553</v>
      </c>
      <c r="B96" s="133" t="s">
        <v>925</v>
      </c>
      <c r="C96" s="129">
        <f t="shared" si="7"/>
        <v>0</v>
      </c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</row>
    <row r="97" spans="1:14" x14ac:dyDescent="0.25">
      <c r="A97" s="132" t="s">
        <v>555</v>
      </c>
      <c r="B97" s="133" t="s">
        <v>926</v>
      </c>
      <c r="C97" s="129">
        <f t="shared" si="7"/>
        <v>0</v>
      </c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</row>
    <row r="98" spans="1:14" x14ac:dyDescent="0.25">
      <c r="A98" s="132" t="s">
        <v>557</v>
      </c>
      <c r="B98" s="133" t="s">
        <v>927</v>
      </c>
      <c r="C98" s="129">
        <f t="shared" si="7"/>
        <v>0</v>
      </c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</row>
    <row r="99" spans="1:14" x14ac:dyDescent="0.25">
      <c r="A99" s="132" t="s">
        <v>559</v>
      </c>
      <c r="B99" s="133" t="s">
        <v>928</v>
      </c>
      <c r="C99" s="129">
        <f t="shared" si="7"/>
        <v>0</v>
      </c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</row>
    <row r="100" spans="1:14" x14ac:dyDescent="0.25">
      <c r="A100" s="132" t="s">
        <v>561</v>
      </c>
      <c r="B100" s="133" t="s">
        <v>929</v>
      </c>
      <c r="C100" s="129">
        <f t="shared" si="7"/>
        <v>0</v>
      </c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</row>
    <row r="101" spans="1:14" x14ac:dyDescent="0.25">
      <c r="A101" s="132" t="s">
        <v>563</v>
      </c>
      <c r="B101" s="133" t="s">
        <v>930</v>
      </c>
      <c r="C101" s="129">
        <f t="shared" si="7"/>
        <v>0</v>
      </c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</row>
    <row r="102" spans="1:14" x14ac:dyDescent="0.25">
      <c r="A102" s="138" t="s">
        <v>565</v>
      </c>
      <c r="B102" s="139" t="s">
        <v>931</v>
      </c>
      <c r="C102" s="129">
        <f t="shared" si="7"/>
        <v>0</v>
      </c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</row>
    <row r="103" spans="1:14" ht="25.5" x14ac:dyDescent="0.25">
      <c r="A103" s="138" t="s">
        <v>567</v>
      </c>
      <c r="B103" s="139" t="s">
        <v>932</v>
      </c>
      <c r="C103" s="129">
        <f t="shared" si="7"/>
        <v>0</v>
      </c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</row>
    <row r="104" spans="1:14" x14ac:dyDescent="0.25">
      <c r="A104" s="132" t="s">
        <v>569</v>
      </c>
      <c r="B104" s="133" t="s">
        <v>933</v>
      </c>
      <c r="C104" s="129">
        <f t="shared" si="7"/>
        <v>0</v>
      </c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</row>
    <row r="105" spans="1:14" ht="25.5" x14ac:dyDescent="0.25">
      <c r="A105" s="132" t="s">
        <v>571</v>
      </c>
      <c r="B105" s="133" t="s">
        <v>934</v>
      </c>
      <c r="C105" s="129">
        <f t="shared" si="7"/>
        <v>0</v>
      </c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</row>
    <row r="106" spans="1:14" x14ac:dyDescent="0.25">
      <c r="A106" s="132" t="s">
        <v>573</v>
      </c>
      <c r="B106" s="133" t="s">
        <v>935</v>
      </c>
      <c r="C106" s="129">
        <f t="shared" si="7"/>
        <v>0</v>
      </c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</row>
    <row r="107" spans="1:14" x14ac:dyDescent="0.25">
      <c r="A107" s="132" t="s">
        <v>575</v>
      </c>
      <c r="B107" s="133" t="s">
        <v>936</v>
      </c>
      <c r="C107" s="129">
        <f t="shared" si="7"/>
        <v>0</v>
      </c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</row>
    <row r="108" spans="1:14" x14ac:dyDescent="0.25">
      <c r="A108" s="132" t="s">
        <v>302</v>
      </c>
      <c r="B108" s="133" t="s">
        <v>937</v>
      </c>
      <c r="C108" s="129">
        <f t="shared" si="7"/>
        <v>0</v>
      </c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</row>
    <row r="109" spans="1:14" x14ac:dyDescent="0.25">
      <c r="A109" s="132" t="s">
        <v>578</v>
      </c>
      <c r="B109" s="133" t="s">
        <v>938</v>
      </c>
      <c r="C109" s="129">
        <f t="shared" si="7"/>
        <v>0</v>
      </c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</row>
    <row r="110" spans="1:14" ht="25.5" x14ac:dyDescent="0.25">
      <c r="A110" s="132" t="s">
        <v>207</v>
      </c>
      <c r="B110" s="133" t="s">
        <v>939</v>
      </c>
      <c r="C110" s="129">
        <f t="shared" si="7"/>
        <v>0</v>
      </c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</row>
    <row r="111" spans="1:14" x14ac:dyDescent="0.25">
      <c r="A111" s="132" t="s">
        <v>581</v>
      </c>
      <c r="B111" s="133" t="s">
        <v>940</v>
      </c>
      <c r="C111" s="129">
        <f t="shared" si="7"/>
        <v>0</v>
      </c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</row>
    <row r="112" spans="1:14" x14ac:dyDescent="0.25">
      <c r="A112" s="132" t="s">
        <v>583</v>
      </c>
      <c r="B112" s="133" t="s">
        <v>941</v>
      </c>
      <c r="C112" s="129">
        <f t="shared" si="7"/>
        <v>0</v>
      </c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</row>
    <row r="113" spans="1:14" ht="25.5" x14ac:dyDescent="0.25">
      <c r="A113" s="138" t="s">
        <v>585</v>
      </c>
      <c r="B113" s="139" t="s">
        <v>942</v>
      </c>
      <c r="C113" s="129">
        <f t="shared" si="7"/>
        <v>0</v>
      </c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</row>
    <row r="114" spans="1:14" x14ac:dyDescent="0.25">
      <c r="A114" s="132" t="s">
        <v>587</v>
      </c>
      <c r="B114" s="133" t="s">
        <v>943</v>
      </c>
      <c r="C114" s="129">
        <f t="shared" si="7"/>
        <v>0</v>
      </c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</row>
    <row r="115" spans="1:14" x14ac:dyDescent="0.25">
      <c r="A115" s="132" t="s">
        <v>589</v>
      </c>
      <c r="B115" s="133" t="s">
        <v>944</v>
      </c>
      <c r="C115" s="129">
        <f t="shared" si="7"/>
        <v>0</v>
      </c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</row>
    <row r="116" spans="1:14" x14ac:dyDescent="0.25">
      <c r="A116" s="132" t="s">
        <v>591</v>
      </c>
      <c r="B116" s="133" t="s">
        <v>945</v>
      </c>
      <c r="C116" s="129">
        <f t="shared" si="7"/>
        <v>0</v>
      </c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</row>
    <row r="117" spans="1:14" x14ac:dyDescent="0.25">
      <c r="A117" s="132" t="s">
        <v>288</v>
      </c>
      <c r="B117" s="133" t="s">
        <v>946</v>
      </c>
      <c r="C117" s="129">
        <f t="shared" si="7"/>
        <v>0</v>
      </c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</row>
    <row r="118" spans="1:14" x14ac:dyDescent="0.25">
      <c r="A118" s="138" t="s">
        <v>92</v>
      </c>
      <c r="B118" s="139" t="s">
        <v>947</v>
      </c>
      <c r="C118" s="124">
        <f t="shared" ref="C118:C149" si="9">SUM(D118:N118)</f>
        <v>12740999</v>
      </c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>
        <f>N119+N122</f>
        <v>12740999</v>
      </c>
    </row>
    <row r="119" spans="1:14" x14ac:dyDescent="0.25">
      <c r="A119" s="132" t="s">
        <v>595</v>
      </c>
      <c r="B119" s="133" t="s">
        <v>948</v>
      </c>
      <c r="C119" s="119">
        <f t="shared" si="9"/>
        <v>8204523</v>
      </c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>
        <v>8204523</v>
      </c>
    </row>
    <row r="120" spans="1:14" x14ac:dyDescent="0.25">
      <c r="A120" s="132" t="s">
        <v>289</v>
      </c>
      <c r="B120" s="133" t="s">
        <v>949</v>
      </c>
      <c r="C120" s="124">
        <f t="shared" si="9"/>
        <v>0</v>
      </c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</row>
    <row r="121" spans="1:14" x14ac:dyDescent="0.25">
      <c r="A121" s="132" t="s">
        <v>598</v>
      </c>
      <c r="B121" s="133" t="s">
        <v>950</v>
      </c>
      <c r="C121" s="124">
        <f t="shared" si="9"/>
        <v>0</v>
      </c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</row>
    <row r="122" spans="1:14" x14ac:dyDescent="0.25">
      <c r="A122" s="132" t="s">
        <v>600</v>
      </c>
      <c r="B122" s="133" t="s">
        <v>951</v>
      </c>
      <c r="C122" s="119">
        <f t="shared" si="9"/>
        <v>4536476</v>
      </c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>
        <v>4536476</v>
      </c>
    </row>
    <row r="123" spans="1:14" x14ac:dyDescent="0.25">
      <c r="A123" s="132" t="s">
        <v>303</v>
      </c>
      <c r="B123" s="133" t="s">
        <v>952</v>
      </c>
      <c r="C123" s="124">
        <f t="shared" si="9"/>
        <v>0</v>
      </c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</row>
    <row r="124" spans="1:14" x14ac:dyDescent="0.25">
      <c r="A124" s="132" t="s">
        <v>49</v>
      </c>
      <c r="B124" s="133" t="s">
        <v>953</v>
      </c>
      <c r="C124" s="124">
        <f t="shared" si="9"/>
        <v>0</v>
      </c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</row>
    <row r="125" spans="1:14" x14ac:dyDescent="0.25">
      <c r="A125" s="132" t="s">
        <v>93</v>
      </c>
      <c r="B125" s="133" t="s">
        <v>954</v>
      </c>
      <c r="C125" s="124">
        <f t="shared" si="9"/>
        <v>0</v>
      </c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</row>
    <row r="126" spans="1:14" x14ac:dyDescent="0.25">
      <c r="A126" s="132" t="s">
        <v>605</v>
      </c>
      <c r="B126" s="133" t="s">
        <v>955</v>
      </c>
      <c r="C126" s="119">
        <f t="shared" si="9"/>
        <v>17964488</v>
      </c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>
        <f>N133</f>
        <v>17964488</v>
      </c>
    </row>
    <row r="127" spans="1:14" x14ac:dyDescent="0.25">
      <c r="A127" s="132" t="s">
        <v>50</v>
      </c>
      <c r="B127" s="133" t="s">
        <v>956</v>
      </c>
      <c r="C127" s="124">
        <f t="shared" si="9"/>
        <v>0</v>
      </c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</row>
    <row r="128" spans="1:14" x14ac:dyDescent="0.25">
      <c r="A128" s="132" t="s">
        <v>304</v>
      </c>
      <c r="B128" s="133" t="s">
        <v>957</v>
      </c>
      <c r="C128" s="124">
        <f t="shared" si="9"/>
        <v>0</v>
      </c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</row>
    <row r="129" spans="1:14" x14ac:dyDescent="0.25">
      <c r="A129" s="132" t="s">
        <v>609</v>
      </c>
      <c r="B129" s="133" t="s">
        <v>958</v>
      </c>
      <c r="C129" s="124">
        <f t="shared" si="9"/>
        <v>0</v>
      </c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</row>
    <row r="130" spans="1:14" x14ac:dyDescent="0.25">
      <c r="A130" s="132" t="s">
        <v>611</v>
      </c>
      <c r="B130" s="133" t="s">
        <v>959</v>
      </c>
      <c r="C130" s="124">
        <f t="shared" si="9"/>
        <v>0</v>
      </c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</row>
    <row r="131" spans="1:14" x14ac:dyDescent="0.25">
      <c r="A131" s="132" t="s">
        <v>290</v>
      </c>
      <c r="B131" s="133" t="s">
        <v>960</v>
      </c>
      <c r="C131" s="124">
        <f t="shared" si="9"/>
        <v>0</v>
      </c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</row>
    <row r="132" spans="1:14" x14ac:dyDescent="0.25">
      <c r="A132" s="132" t="s">
        <v>614</v>
      </c>
      <c r="B132" s="133" t="s">
        <v>961</v>
      </c>
      <c r="C132" s="124">
        <f t="shared" si="9"/>
        <v>0</v>
      </c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</row>
    <row r="133" spans="1:14" ht="25.5" x14ac:dyDescent="0.25">
      <c r="A133" s="132" t="s">
        <v>616</v>
      </c>
      <c r="B133" s="133" t="s">
        <v>962</v>
      </c>
      <c r="C133" s="119">
        <f t="shared" si="9"/>
        <v>17964488</v>
      </c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>
        <v>17964488</v>
      </c>
    </row>
    <row r="134" spans="1:14" ht="25.5" x14ac:dyDescent="0.25">
      <c r="A134" s="132" t="s">
        <v>305</v>
      </c>
      <c r="B134" s="133" t="s">
        <v>963</v>
      </c>
      <c r="C134" s="124">
        <f t="shared" si="9"/>
        <v>0</v>
      </c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</row>
    <row r="135" spans="1:14" x14ac:dyDescent="0.25">
      <c r="A135" s="132" t="s">
        <v>619</v>
      </c>
      <c r="B135" s="133" t="s">
        <v>964</v>
      </c>
      <c r="C135" s="124">
        <f t="shared" si="9"/>
        <v>0</v>
      </c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</row>
    <row r="136" spans="1:14" x14ac:dyDescent="0.25">
      <c r="A136" s="132" t="s">
        <v>323</v>
      </c>
      <c r="B136" s="133" t="s">
        <v>965</v>
      </c>
      <c r="C136" s="124">
        <f t="shared" si="9"/>
        <v>0</v>
      </c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</row>
    <row r="137" spans="1:14" ht="25.5" x14ac:dyDescent="0.25">
      <c r="A137" s="132" t="s">
        <v>621</v>
      </c>
      <c r="B137" s="133" t="s">
        <v>966</v>
      </c>
      <c r="C137" s="124">
        <f t="shared" si="9"/>
        <v>0</v>
      </c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</row>
    <row r="138" spans="1:14" ht="25.5" x14ac:dyDescent="0.25">
      <c r="A138" s="132" t="s">
        <v>623</v>
      </c>
      <c r="B138" s="133" t="s">
        <v>967</v>
      </c>
      <c r="C138" s="124">
        <f t="shared" si="9"/>
        <v>0</v>
      </c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</row>
    <row r="139" spans="1:14" ht="25.5" x14ac:dyDescent="0.25">
      <c r="A139" s="132" t="s">
        <v>625</v>
      </c>
      <c r="B139" s="133" t="s">
        <v>968</v>
      </c>
      <c r="C139" s="124">
        <f t="shared" si="9"/>
        <v>0</v>
      </c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</row>
    <row r="140" spans="1:14" ht="25.5" x14ac:dyDescent="0.25">
      <c r="A140" s="132" t="s">
        <v>627</v>
      </c>
      <c r="B140" s="133" t="s">
        <v>969</v>
      </c>
      <c r="C140" s="124">
        <f t="shared" si="9"/>
        <v>0</v>
      </c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</row>
    <row r="141" spans="1:14" ht="25.5" x14ac:dyDescent="0.25">
      <c r="A141" s="132" t="s">
        <v>629</v>
      </c>
      <c r="B141" s="133" t="s">
        <v>970</v>
      </c>
      <c r="C141" s="124">
        <f t="shared" si="9"/>
        <v>0</v>
      </c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</row>
    <row r="142" spans="1:14" x14ac:dyDescent="0.25">
      <c r="A142" s="132" t="s">
        <v>631</v>
      </c>
      <c r="B142" s="133" t="s">
        <v>971</v>
      </c>
      <c r="C142" s="124">
        <f t="shared" si="9"/>
        <v>0</v>
      </c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</row>
    <row r="143" spans="1:14" x14ac:dyDescent="0.25">
      <c r="A143" s="132" t="s">
        <v>633</v>
      </c>
      <c r="B143" s="133" t="s">
        <v>972</v>
      </c>
      <c r="C143" s="124">
        <f t="shared" si="9"/>
        <v>0</v>
      </c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</row>
    <row r="144" spans="1:14" x14ac:dyDescent="0.25">
      <c r="A144" s="132" t="s">
        <v>635</v>
      </c>
      <c r="B144" s="133" t="s">
        <v>973</v>
      </c>
      <c r="C144" s="124">
        <f t="shared" si="9"/>
        <v>0</v>
      </c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</row>
    <row r="145" spans="1:14" x14ac:dyDescent="0.25">
      <c r="A145" s="132" t="s">
        <v>637</v>
      </c>
      <c r="B145" s="133" t="s">
        <v>974</v>
      </c>
      <c r="C145" s="124">
        <f t="shared" si="9"/>
        <v>0</v>
      </c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</row>
    <row r="146" spans="1:14" x14ac:dyDescent="0.25">
      <c r="A146" s="132" t="s">
        <v>639</v>
      </c>
      <c r="B146" s="133" t="s">
        <v>975</v>
      </c>
      <c r="C146" s="124">
        <f t="shared" si="9"/>
        <v>0</v>
      </c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</row>
    <row r="147" spans="1:14" x14ac:dyDescent="0.25">
      <c r="A147" s="132" t="s">
        <v>641</v>
      </c>
      <c r="B147" s="133" t="s">
        <v>976</v>
      </c>
      <c r="C147" s="124">
        <f t="shared" si="9"/>
        <v>0</v>
      </c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</row>
    <row r="148" spans="1:14" x14ac:dyDescent="0.25">
      <c r="A148" s="132" t="s">
        <v>643</v>
      </c>
      <c r="B148" s="133" t="s">
        <v>977</v>
      </c>
      <c r="C148" s="124">
        <f t="shared" si="9"/>
        <v>0</v>
      </c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</row>
    <row r="149" spans="1:14" x14ac:dyDescent="0.25">
      <c r="A149" s="132" t="s">
        <v>645</v>
      </c>
      <c r="B149" s="133" t="s">
        <v>978</v>
      </c>
      <c r="C149" s="124">
        <f t="shared" si="9"/>
        <v>0</v>
      </c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</row>
    <row r="150" spans="1:14" x14ac:dyDescent="0.25">
      <c r="A150" s="132" t="s">
        <v>647</v>
      </c>
      <c r="B150" s="133" t="s">
        <v>979</v>
      </c>
      <c r="C150" s="124">
        <f t="shared" ref="C150:C181" si="10">SUM(D150:N150)</f>
        <v>0</v>
      </c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</row>
    <row r="151" spans="1:14" x14ac:dyDescent="0.25">
      <c r="A151" s="132" t="s">
        <v>291</v>
      </c>
      <c r="B151" s="133" t="s">
        <v>980</v>
      </c>
      <c r="C151" s="124">
        <f t="shared" si="10"/>
        <v>0</v>
      </c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</row>
    <row r="152" spans="1:14" x14ac:dyDescent="0.25">
      <c r="A152" s="132" t="s">
        <v>650</v>
      </c>
      <c r="B152" s="133" t="s">
        <v>981</v>
      </c>
      <c r="C152" s="124">
        <f t="shared" si="10"/>
        <v>0</v>
      </c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</row>
    <row r="153" spans="1:14" ht="25.5" x14ac:dyDescent="0.25">
      <c r="A153" s="132" t="s">
        <v>94</v>
      </c>
      <c r="B153" s="133" t="s">
        <v>982</v>
      </c>
      <c r="C153" s="124">
        <f t="shared" si="10"/>
        <v>0</v>
      </c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</row>
    <row r="154" spans="1:14" ht="25.5" x14ac:dyDescent="0.25">
      <c r="A154" s="132" t="s">
        <v>653</v>
      </c>
      <c r="B154" s="133" t="s">
        <v>983</v>
      </c>
      <c r="C154" s="124">
        <f t="shared" si="10"/>
        <v>0</v>
      </c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</row>
    <row r="155" spans="1:14" x14ac:dyDescent="0.25">
      <c r="A155" s="132" t="s">
        <v>655</v>
      </c>
      <c r="B155" s="133" t="s">
        <v>984</v>
      </c>
      <c r="C155" s="124">
        <f t="shared" si="10"/>
        <v>0</v>
      </c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</row>
    <row r="156" spans="1:14" x14ac:dyDescent="0.25">
      <c r="A156" s="132" t="s">
        <v>292</v>
      </c>
      <c r="B156" s="133" t="s">
        <v>985</v>
      </c>
      <c r="C156" s="124">
        <f t="shared" si="10"/>
        <v>0</v>
      </c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</row>
    <row r="157" spans="1:14" ht="25.5" x14ac:dyDescent="0.25">
      <c r="A157" s="132" t="s">
        <v>658</v>
      </c>
      <c r="B157" s="133" t="s">
        <v>986</v>
      </c>
      <c r="C157" s="119">
        <f t="shared" si="10"/>
        <v>35850</v>
      </c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>
        <f>N165</f>
        <v>35850</v>
      </c>
    </row>
    <row r="158" spans="1:14" x14ac:dyDescent="0.25">
      <c r="A158" s="132" t="s">
        <v>95</v>
      </c>
      <c r="B158" s="133" t="s">
        <v>987</v>
      </c>
      <c r="C158" s="124">
        <f t="shared" si="10"/>
        <v>0</v>
      </c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</row>
    <row r="159" spans="1:14" x14ac:dyDescent="0.25">
      <c r="A159" s="132" t="s">
        <v>661</v>
      </c>
      <c r="B159" s="133" t="s">
        <v>988</v>
      </c>
      <c r="C159" s="124">
        <f t="shared" si="10"/>
        <v>0</v>
      </c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</row>
    <row r="160" spans="1:14" ht="25.5" x14ac:dyDescent="0.25">
      <c r="A160" s="132" t="s">
        <v>663</v>
      </c>
      <c r="B160" s="133" t="s">
        <v>989</v>
      </c>
      <c r="C160" s="124">
        <f t="shared" si="10"/>
        <v>0</v>
      </c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</row>
    <row r="161" spans="1:14" x14ac:dyDescent="0.25">
      <c r="A161" s="132" t="s">
        <v>209</v>
      </c>
      <c r="B161" s="133" t="s">
        <v>990</v>
      </c>
      <c r="C161" s="124">
        <f t="shared" si="10"/>
        <v>0</v>
      </c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</row>
    <row r="162" spans="1:14" x14ac:dyDescent="0.25">
      <c r="A162" s="132" t="s">
        <v>666</v>
      </c>
      <c r="B162" s="133" t="s">
        <v>991</v>
      </c>
      <c r="C162" s="124">
        <f t="shared" si="10"/>
        <v>0</v>
      </c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</row>
    <row r="163" spans="1:14" x14ac:dyDescent="0.25">
      <c r="A163" s="132" t="s">
        <v>293</v>
      </c>
      <c r="B163" s="133" t="s">
        <v>992</v>
      </c>
      <c r="C163" s="124">
        <f t="shared" si="10"/>
        <v>0</v>
      </c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</row>
    <row r="164" spans="1:14" x14ac:dyDescent="0.25">
      <c r="A164" s="132" t="s">
        <v>669</v>
      </c>
      <c r="B164" s="133" t="s">
        <v>993</v>
      </c>
      <c r="C164" s="124">
        <f t="shared" si="10"/>
        <v>0</v>
      </c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</row>
    <row r="165" spans="1:14" x14ac:dyDescent="0.25">
      <c r="A165" s="132" t="s">
        <v>306</v>
      </c>
      <c r="B165" s="133" t="s">
        <v>994</v>
      </c>
      <c r="C165" s="119">
        <f t="shared" si="10"/>
        <v>35850</v>
      </c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>
        <v>35850</v>
      </c>
    </row>
    <row r="166" spans="1:14" x14ac:dyDescent="0.25">
      <c r="A166" s="132" t="s">
        <v>672</v>
      </c>
      <c r="B166" s="133" t="s">
        <v>995</v>
      </c>
      <c r="C166" s="124">
        <f t="shared" si="10"/>
        <v>0</v>
      </c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</row>
    <row r="167" spans="1:14" x14ac:dyDescent="0.25">
      <c r="A167" s="132" t="s">
        <v>211</v>
      </c>
      <c r="B167" s="133" t="s">
        <v>996</v>
      </c>
      <c r="C167" s="124">
        <f t="shared" si="10"/>
        <v>0</v>
      </c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</row>
    <row r="168" spans="1:14" x14ac:dyDescent="0.25">
      <c r="A168" s="132" t="s">
        <v>213</v>
      </c>
      <c r="B168" s="133" t="s">
        <v>997</v>
      </c>
      <c r="C168" s="124">
        <f t="shared" si="10"/>
        <v>0</v>
      </c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</row>
    <row r="169" spans="1:14" x14ac:dyDescent="0.25">
      <c r="A169" s="132" t="s">
        <v>676</v>
      </c>
      <c r="B169" s="133" t="s">
        <v>998</v>
      </c>
      <c r="C169" s="124">
        <f t="shared" si="10"/>
        <v>0</v>
      </c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</row>
    <row r="170" spans="1:14" x14ac:dyDescent="0.25">
      <c r="A170" s="132" t="s">
        <v>678</v>
      </c>
      <c r="B170" s="133" t="s">
        <v>999</v>
      </c>
      <c r="C170" s="124">
        <f t="shared" si="10"/>
        <v>0</v>
      </c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</row>
    <row r="171" spans="1:14" x14ac:dyDescent="0.25">
      <c r="A171" s="132" t="s">
        <v>680</v>
      </c>
      <c r="B171" s="133" t="s">
        <v>1000</v>
      </c>
      <c r="C171" s="124">
        <f t="shared" si="10"/>
        <v>0</v>
      </c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</row>
    <row r="172" spans="1:14" x14ac:dyDescent="0.25">
      <c r="A172" s="132" t="s">
        <v>682</v>
      </c>
      <c r="B172" s="133" t="s">
        <v>1001</v>
      </c>
      <c r="C172" s="124">
        <f t="shared" si="10"/>
        <v>0</v>
      </c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</row>
    <row r="173" spans="1:14" ht="25.5" x14ac:dyDescent="0.25">
      <c r="A173" s="132" t="s">
        <v>294</v>
      </c>
      <c r="B173" s="133" t="s">
        <v>1002</v>
      </c>
      <c r="C173" s="124">
        <f t="shared" si="10"/>
        <v>0</v>
      </c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</row>
    <row r="174" spans="1:14" ht="25.5" x14ac:dyDescent="0.25">
      <c r="A174" s="138" t="s">
        <v>295</v>
      </c>
      <c r="B174" s="139" t="s">
        <v>1003</v>
      </c>
      <c r="C174" s="124">
        <f t="shared" si="10"/>
        <v>18000338</v>
      </c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>
        <f>N126+N157</f>
        <v>18000338</v>
      </c>
    </row>
    <row r="175" spans="1:14" x14ac:dyDescent="0.25">
      <c r="A175" s="138" t="s">
        <v>686</v>
      </c>
      <c r="B175" s="139" t="s">
        <v>1004</v>
      </c>
      <c r="C175" s="124">
        <f t="shared" si="10"/>
        <v>950951</v>
      </c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>
        <v>950951</v>
      </c>
    </row>
    <row r="176" spans="1:14" x14ac:dyDescent="0.25">
      <c r="A176" s="132" t="s">
        <v>688</v>
      </c>
      <c r="B176" s="133" t="s">
        <v>1005</v>
      </c>
      <c r="C176" s="124">
        <f t="shared" si="10"/>
        <v>0</v>
      </c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</row>
    <row r="177" spans="1:14" x14ac:dyDescent="0.25">
      <c r="A177" s="132" t="s">
        <v>96</v>
      </c>
      <c r="B177" s="133" t="s">
        <v>1006</v>
      </c>
      <c r="C177" s="124">
        <f t="shared" si="10"/>
        <v>0</v>
      </c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</row>
    <row r="178" spans="1:14" x14ac:dyDescent="0.25">
      <c r="A178" s="132" t="s">
        <v>691</v>
      </c>
      <c r="B178" s="133" t="s">
        <v>1007</v>
      </c>
      <c r="C178" s="119">
        <f t="shared" si="10"/>
        <v>23236</v>
      </c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>
        <v>23236</v>
      </c>
    </row>
    <row r="179" spans="1:14" x14ac:dyDescent="0.25">
      <c r="A179" s="132" t="s">
        <v>215</v>
      </c>
      <c r="B179" s="133" t="s">
        <v>1008</v>
      </c>
      <c r="C179" s="124">
        <f t="shared" si="10"/>
        <v>0</v>
      </c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</row>
    <row r="180" spans="1:14" x14ac:dyDescent="0.25">
      <c r="A180" s="132" t="s">
        <v>97</v>
      </c>
      <c r="B180" s="133" t="s">
        <v>1009</v>
      </c>
      <c r="C180" s="124">
        <f t="shared" si="10"/>
        <v>0</v>
      </c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</row>
    <row r="181" spans="1:14" ht="38.25" x14ac:dyDescent="0.25">
      <c r="A181" s="132" t="s">
        <v>695</v>
      </c>
      <c r="B181" s="133" t="s">
        <v>1010</v>
      </c>
      <c r="C181" s="124">
        <f t="shared" si="10"/>
        <v>0</v>
      </c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</row>
    <row r="182" spans="1:14" x14ac:dyDescent="0.25">
      <c r="A182" s="132" t="s">
        <v>697</v>
      </c>
      <c r="B182" s="133" t="s">
        <v>1011</v>
      </c>
      <c r="C182" s="124">
        <f t="shared" ref="C182:C213" si="11">SUM(D182:N182)</f>
        <v>0</v>
      </c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</row>
    <row r="183" spans="1:14" x14ac:dyDescent="0.25">
      <c r="A183" s="132" t="s">
        <v>699</v>
      </c>
      <c r="B183" s="133" t="s">
        <v>1012</v>
      </c>
      <c r="C183" s="124">
        <f t="shared" si="11"/>
        <v>0</v>
      </c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</row>
    <row r="184" spans="1:14" x14ac:dyDescent="0.25">
      <c r="A184" s="132" t="s">
        <v>701</v>
      </c>
      <c r="B184" s="133" t="s">
        <v>1013</v>
      </c>
      <c r="C184" s="124">
        <f t="shared" si="11"/>
        <v>0</v>
      </c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</row>
    <row r="185" spans="1:14" x14ac:dyDescent="0.25">
      <c r="A185" s="132" t="s">
        <v>51</v>
      </c>
      <c r="B185" s="133" t="s">
        <v>1014</v>
      </c>
      <c r="C185" s="124">
        <f t="shared" si="11"/>
        <v>0</v>
      </c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</row>
    <row r="186" spans="1:14" ht="38.25" x14ac:dyDescent="0.25">
      <c r="A186" s="132" t="s">
        <v>52</v>
      </c>
      <c r="B186" s="133" t="s">
        <v>1015</v>
      </c>
      <c r="C186" s="124">
        <f t="shared" si="11"/>
        <v>0</v>
      </c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</row>
    <row r="187" spans="1:14" x14ac:dyDescent="0.25">
      <c r="A187" s="132" t="s">
        <v>344</v>
      </c>
      <c r="B187" s="133" t="s">
        <v>1016</v>
      </c>
      <c r="C187" s="119">
        <f t="shared" si="11"/>
        <v>90000</v>
      </c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>
        <v>90000</v>
      </c>
    </row>
    <row r="188" spans="1:14" s="231" customFormat="1" x14ac:dyDescent="0.25">
      <c r="A188" s="141" t="s">
        <v>53</v>
      </c>
      <c r="B188" s="142" t="s">
        <v>335</v>
      </c>
      <c r="C188" s="221">
        <f t="shared" si="11"/>
        <v>31692288</v>
      </c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>
        <f>N175+N174+N118</f>
        <v>31692288</v>
      </c>
    </row>
    <row r="189" spans="1:14" x14ac:dyDescent="0.25">
      <c r="A189" s="132" t="s">
        <v>98</v>
      </c>
      <c r="B189" s="133" t="s">
        <v>1017</v>
      </c>
      <c r="C189" s="124">
        <f t="shared" si="11"/>
        <v>0</v>
      </c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</row>
    <row r="190" spans="1:14" x14ac:dyDescent="0.25">
      <c r="A190" s="132" t="s">
        <v>708</v>
      </c>
      <c r="B190" s="133" t="s">
        <v>1018</v>
      </c>
      <c r="C190" s="119">
        <f t="shared" si="11"/>
        <v>3279231</v>
      </c>
      <c r="D190" s="122">
        <f>D191+D192</f>
        <v>0</v>
      </c>
      <c r="E190" s="122">
        <v>105000</v>
      </c>
      <c r="F190" s="122">
        <v>3084231</v>
      </c>
      <c r="G190" s="122">
        <f t="shared" ref="G190:N190" si="12">G191+G192</f>
        <v>0</v>
      </c>
      <c r="H190" s="122">
        <f t="shared" si="12"/>
        <v>0</v>
      </c>
      <c r="I190" s="122">
        <v>40000</v>
      </c>
      <c r="J190" s="13"/>
      <c r="K190" s="122">
        <v>50000</v>
      </c>
      <c r="L190" s="122">
        <f t="shared" si="12"/>
        <v>0</v>
      </c>
      <c r="M190" s="122">
        <f t="shared" si="12"/>
        <v>0</v>
      </c>
      <c r="N190" s="122">
        <f t="shared" si="12"/>
        <v>0</v>
      </c>
    </row>
    <row r="191" spans="1:14" x14ac:dyDescent="0.25">
      <c r="A191" s="132" t="s">
        <v>220</v>
      </c>
      <c r="B191" s="133" t="s">
        <v>1019</v>
      </c>
      <c r="C191" s="119">
        <f t="shared" si="11"/>
        <v>3107231</v>
      </c>
      <c r="D191" s="122"/>
      <c r="E191" s="122"/>
      <c r="F191" s="122">
        <v>3076231</v>
      </c>
      <c r="G191" s="122"/>
      <c r="H191" s="122"/>
      <c r="I191" s="122"/>
      <c r="J191" s="13"/>
      <c r="K191" s="122">
        <v>31000</v>
      </c>
      <c r="L191" s="122"/>
      <c r="M191" s="122"/>
      <c r="N191" s="122"/>
    </row>
    <row r="192" spans="1:14" ht="25.5" x14ac:dyDescent="0.25">
      <c r="A192" s="132" t="s">
        <v>222</v>
      </c>
      <c r="B192" s="133" t="s">
        <v>1020</v>
      </c>
      <c r="C192" s="124">
        <f t="shared" si="11"/>
        <v>0</v>
      </c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</row>
    <row r="193" spans="1:14" x14ac:dyDescent="0.25">
      <c r="A193" s="132" t="s">
        <v>54</v>
      </c>
      <c r="B193" s="133" t="s">
        <v>1021</v>
      </c>
      <c r="C193" s="119">
        <f t="shared" si="11"/>
        <v>749245</v>
      </c>
      <c r="D193" s="122"/>
      <c r="E193" s="122">
        <v>35000</v>
      </c>
      <c r="F193" s="122"/>
      <c r="G193" s="122"/>
      <c r="H193" s="122"/>
      <c r="I193" s="122"/>
      <c r="J193" s="122"/>
      <c r="K193" s="122"/>
      <c r="L193" s="122"/>
      <c r="M193" s="122">
        <v>714245</v>
      </c>
      <c r="N193" s="122"/>
    </row>
    <row r="194" spans="1:14" x14ac:dyDescent="0.25">
      <c r="A194" s="132" t="s">
        <v>307</v>
      </c>
      <c r="B194" s="133" t="s">
        <v>1022</v>
      </c>
      <c r="C194" s="124">
        <f t="shared" si="11"/>
        <v>0</v>
      </c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</row>
    <row r="195" spans="1:14" x14ac:dyDescent="0.25">
      <c r="A195" s="132" t="s">
        <v>99</v>
      </c>
      <c r="B195" s="133" t="s">
        <v>1023</v>
      </c>
      <c r="C195" s="119">
        <f t="shared" si="11"/>
        <v>199203</v>
      </c>
      <c r="D195" s="122"/>
      <c r="E195" s="122"/>
      <c r="F195" s="122">
        <v>160000</v>
      </c>
      <c r="G195" s="122"/>
      <c r="H195" s="122"/>
      <c r="I195" s="122"/>
      <c r="J195" s="122"/>
      <c r="K195" s="122"/>
      <c r="L195" s="122"/>
      <c r="M195" s="122"/>
      <c r="N195" s="122">
        <v>39203</v>
      </c>
    </row>
    <row r="196" spans="1:14" x14ac:dyDescent="0.25">
      <c r="A196" s="132" t="s">
        <v>55</v>
      </c>
      <c r="B196" s="133" t="s">
        <v>1024</v>
      </c>
      <c r="C196" s="124">
        <f t="shared" si="11"/>
        <v>0</v>
      </c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</row>
    <row r="197" spans="1:14" ht="25.5" x14ac:dyDescent="0.25">
      <c r="A197" s="132" t="s">
        <v>56</v>
      </c>
      <c r="B197" s="133" t="s">
        <v>1025</v>
      </c>
      <c r="C197" s="124">
        <f t="shared" si="11"/>
        <v>0</v>
      </c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</row>
    <row r="198" spans="1:14" ht="25.5" x14ac:dyDescent="0.25">
      <c r="A198" s="132" t="s">
        <v>100</v>
      </c>
      <c r="B198" s="133" t="s">
        <v>1026</v>
      </c>
      <c r="C198" s="124">
        <f t="shared" si="11"/>
        <v>0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</row>
    <row r="199" spans="1:14" ht="25.5" x14ac:dyDescent="0.25">
      <c r="A199" s="132" t="s">
        <v>308</v>
      </c>
      <c r="B199" s="133" t="s">
        <v>1027</v>
      </c>
      <c r="C199" s="124">
        <f t="shared" si="11"/>
        <v>0</v>
      </c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</row>
    <row r="200" spans="1:14" ht="25.5" x14ac:dyDescent="0.25">
      <c r="A200" s="132" t="s">
        <v>101</v>
      </c>
      <c r="B200" s="133" t="s">
        <v>1028</v>
      </c>
      <c r="C200" s="124">
        <f t="shared" si="11"/>
        <v>0</v>
      </c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</row>
    <row r="201" spans="1:14" x14ac:dyDescent="0.25">
      <c r="A201" s="132" t="s">
        <v>57</v>
      </c>
      <c r="B201" s="133" t="s">
        <v>1029</v>
      </c>
      <c r="C201" s="124">
        <f t="shared" si="11"/>
        <v>0</v>
      </c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</row>
    <row r="202" spans="1:14" x14ac:dyDescent="0.25">
      <c r="A202" s="132" t="s">
        <v>58</v>
      </c>
      <c r="B202" s="133" t="s">
        <v>1030</v>
      </c>
      <c r="C202" s="124">
        <f t="shared" si="11"/>
        <v>0</v>
      </c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</row>
    <row r="203" spans="1:14" x14ac:dyDescent="0.25">
      <c r="A203" s="132" t="s">
        <v>309</v>
      </c>
      <c r="B203" s="133" t="s">
        <v>1031</v>
      </c>
      <c r="C203" s="124">
        <f t="shared" si="11"/>
        <v>0</v>
      </c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</row>
    <row r="204" spans="1:14" x14ac:dyDescent="0.25">
      <c r="A204" s="132" t="s">
        <v>720</v>
      </c>
      <c r="B204" s="133" t="s">
        <v>1032</v>
      </c>
      <c r="C204" s="124">
        <f t="shared" si="11"/>
        <v>0</v>
      </c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</row>
    <row r="205" spans="1:14" x14ac:dyDescent="0.25">
      <c r="A205" s="132" t="s">
        <v>722</v>
      </c>
      <c r="B205" s="133" t="s">
        <v>1033</v>
      </c>
      <c r="C205" s="119">
        <f t="shared" si="11"/>
        <v>1324</v>
      </c>
      <c r="D205" s="122">
        <v>1324</v>
      </c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</row>
    <row r="206" spans="1:14" x14ac:dyDescent="0.25">
      <c r="A206" s="132" t="s">
        <v>59</v>
      </c>
      <c r="B206" s="133" t="s">
        <v>1034</v>
      </c>
      <c r="C206" s="124">
        <f t="shared" si="11"/>
        <v>0</v>
      </c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</row>
    <row r="207" spans="1:14" x14ac:dyDescent="0.25">
      <c r="A207" s="132" t="s">
        <v>60</v>
      </c>
      <c r="B207" s="133" t="s">
        <v>1035</v>
      </c>
      <c r="C207" s="124">
        <f t="shared" si="11"/>
        <v>0</v>
      </c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</row>
    <row r="208" spans="1:14" x14ac:dyDescent="0.25">
      <c r="A208" s="132" t="s">
        <v>310</v>
      </c>
      <c r="B208" s="133" t="s">
        <v>1036</v>
      </c>
      <c r="C208" s="124">
        <f t="shared" si="11"/>
        <v>0</v>
      </c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</row>
    <row r="209" spans="1:14" x14ac:dyDescent="0.25">
      <c r="A209" s="132" t="s">
        <v>313</v>
      </c>
      <c r="B209" s="133" t="s">
        <v>1037</v>
      </c>
      <c r="C209" s="124">
        <f t="shared" si="11"/>
        <v>0</v>
      </c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</row>
    <row r="210" spans="1:14" ht="25.5" x14ac:dyDescent="0.25">
      <c r="A210" s="132" t="s">
        <v>728</v>
      </c>
      <c r="B210" s="133" t="s">
        <v>1038</v>
      </c>
      <c r="C210" s="124">
        <f t="shared" si="11"/>
        <v>0</v>
      </c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</row>
    <row r="211" spans="1:14" ht="25.5" x14ac:dyDescent="0.25">
      <c r="A211" s="132" t="s">
        <v>61</v>
      </c>
      <c r="B211" s="133" t="s">
        <v>1039</v>
      </c>
      <c r="C211" s="124">
        <f t="shared" si="11"/>
        <v>0</v>
      </c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</row>
    <row r="212" spans="1:14" ht="25.5" x14ac:dyDescent="0.25">
      <c r="A212" s="132" t="s">
        <v>311</v>
      </c>
      <c r="B212" s="133" t="s">
        <v>1040</v>
      </c>
      <c r="C212" s="124">
        <f t="shared" si="11"/>
        <v>0</v>
      </c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</row>
    <row r="213" spans="1:14" ht="25.5" x14ac:dyDescent="0.25">
      <c r="A213" s="132" t="s">
        <v>296</v>
      </c>
      <c r="B213" s="133" t="s">
        <v>1041</v>
      </c>
      <c r="C213" s="124">
        <f t="shared" si="11"/>
        <v>0</v>
      </c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</row>
    <row r="214" spans="1:14" x14ac:dyDescent="0.25">
      <c r="A214" s="132" t="s">
        <v>732</v>
      </c>
      <c r="B214" s="133" t="s">
        <v>1042</v>
      </c>
      <c r="C214" s="124">
        <f t="shared" ref="C214:C218" si="13">SUM(D214:N214)</f>
        <v>0</v>
      </c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</row>
    <row r="215" spans="1:14" x14ac:dyDescent="0.25">
      <c r="A215" s="132" t="s">
        <v>734</v>
      </c>
      <c r="B215" s="133" t="s">
        <v>1043</v>
      </c>
      <c r="C215" s="124">
        <f t="shared" si="13"/>
        <v>0</v>
      </c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</row>
    <row r="216" spans="1:14" ht="51" x14ac:dyDescent="0.25">
      <c r="A216" s="132" t="s">
        <v>297</v>
      </c>
      <c r="B216" s="133" t="s">
        <v>1044</v>
      </c>
      <c r="C216" s="124">
        <f t="shared" si="13"/>
        <v>0</v>
      </c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</row>
    <row r="217" spans="1:14" x14ac:dyDescent="0.25">
      <c r="A217" s="132" t="s">
        <v>327</v>
      </c>
      <c r="B217" s="133" t="s">
        <v>1045</v>
      </c>
      <c r="C217" s="124">
        <f t="shared" si="13"/>
        <v>0</v>
      </c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</row>
    <row r="218" spans="1:14" x14ac:dyDescent="0.25">
      <c r="A218" s="132"/>
      <c r="B218" s="133" t="s">
        <v>1151</v>
      </c>
      <c r="C218" s="119">
        <f t="shared" si="13"/>
        <v>788884</v>
      </c>
      <c r="D218" s="122">
        <v>320166</v>
      </c>
      <c r="E218" s="122">
        <f t="shared" ref="E218:M218" si="14">E219</f>
        <v>0</v>
      </c>
      <c r="F218" s="122">
        <f t="shared" si="14"/>
        <v>0</v>
      </c>
      <c r="G218" s="122">
        <f t="shared" si="14"/>
        <v>0</v>
      </c>
      <c r="H218" s="122">
        <f t="shared" si="14"/>
        <v>0</v>
      </c>
      <c r="I218" s="122">
        <f t="shared" si="14"/>
        <v>0</v>
      </c>
      <c r="J218" s="122">
        <f t="shared" si="14"/>
        <v>0</v>
      </c>
      <c r="K218" s="122">
        <v>311152</v>
      </c>
      <c r="L218" s="122">
        <f t="shared" si="14"/>
        <v>0</v>
      </c>
      <c r="M218" s="122">
        <f t="shared" si="14"/>
        <v>0</v>
      </c>
      <c r="N218" s="122">
        <v>157566</v>
      </c>
    </row>
    <row r="219" spans="1:14" ht="25.5" x14ac:dyDescent="0.25">
      <c r="A219" s="132"/>
      <c r="B219" s="133" t="s">
        <v>1150</v>
      </c>
      <c r="C219" s="119">
        <f t="shared" ref="C219:C220" si="15">SUM(D219:N219)</f>
        <v>287970</v>
      </c>
      <c r="D219" s="122">
        <v>287970</v>
      </c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</row>
    <row r="220" spans="1:14" s="231" customFormat="1" ht="25.5" x14ac:dyDescent="0.25">
      <c r="A220" s="141" t="s">
        <v>102</v>
      </c>
      <c r="B220" s="142" t="s">
        <v>336</v>
      </c>
      <c r="C220" s="221">
        <f t="shared" si="15"/>
        <v>5017887</v>
      </c>
      <c r="D220" s="230">
        <f>D195+D193+D190+D205+D218</f>
        <v>321490</v>
      </c>
      <c r="E220" s="230">
        <f t="shared" ref="E220:K220" si="16">E195+E193+E190+E205+E218</f>
        <v>140000</v>
      </c>
      <c r="F220" s="230">
        <f t="shared" si="16"/>
        <v>3244231</v>
      </c>
      <c r="G220" s="230">
        <f t="shared" si="16"/>
        <v>0</v>
      </c>
      <c r="H220" s="230">
        <f t="shared" si="16"/>
        <v>0</v>
      </c>
      <c r="I220" s="230">
        <f t="shared" si="16"/>
        <v>40000</v>
      </c>
      <c r="J220" s="230">
        <f t="shared" si="16"/>
        <v>0</v>
      </c>
      <c r="K220" s="230">
        <f t="shared" si="16"/>
        <v>361152</v>
      </c>
      <c r="L220" s="230">
        <f t="shared" ref="L220:N220" si="17">L195+L193+L190+L205+L218</f>
        <v>0</v>
      </c>
      <c r="M220" s="230">
        <f t="shared" si="17"/>
        <v>714245</v>
      </c>
      <c r="N220" s="230">
        <f t="shared" si="17"/>
        <v>196769</v>
      </c>
    </row>
    <row r="221" spans="1:14" x14ac:dyDescent="0.25">
      <c r="A221" s="132" t="s">
        <v>738</v>
      </c>
      <c r="B221" s="133" t="s">
        <v>1046</v>
      </c>
      <c r="C221" s="124">
        <f>SUM(D221:N221)</f>
        <v>0</v>
      </c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</row>
    <row r="222" spans="1:14" ht="25.5" x14ac:dyDescent="0.25">
      <c r="A222" s="132" t="s">
        <v>740</v>
      </c>
      <c r="B222" s="133" t="s">
        <v>1047</v>
      </c>
      <c r="C222" s="124">
        <f t="shared" ref="C222:C223" si="18">SUM(D222:N222)</f>
        <v>0</v>
      </c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</row>
    <row r="223" spans="1:14" x14ac:dyDescent="0.25">
      <c r="A223" s="132" t="s">
        <v>742</v>
      </c>
      <c r="B223" s="133" t="s">
        <v>1048</v>
      </c>
      <c r="C223" s="119">
        <f t="shared" si="18"/>
        <v>725000</v>
      </c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>
        <v>725000</v>
      </c>
    </row>
    <row r="224" spans="1:14" x14ac:dyDescent="0.25">
      <c r="A224" s="132" t="s">
        <v>744</v>
      </c>
      <c r="B224" s="133" t="s">
        <v>1049</v>
      </c>
      <c r="C224" s="124">
        <f t="shared" ref="C224:C255" si="19">SUM(D224:N224)</f>
        <v>0</v>
      </c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</row>
    <row r="225" spans="1:14" x14ac:dyDescent="0.25">
      <c r="A225" s="132" t="s">
        <v>746</v>
      </c>
      <c r="B225" s="133" t="s">
        <v>1050</v>
      </c>
      <c r="C225" s="124">
        <f t="shared" si="19"/>
        <v>0</v>
      </c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</row>
    <row r="226" spans="1:14" x14ac:dyDescent="0.25">
      <c r="A226" s="132" t="s">
        <v>748</v>
      </c>
      <c r="B226" s="133" t="s">
        <v>1051</v>
      </c>
      <c r="C226" s="124">
        <f t="shared" si="19"/>
        <v>0</v>
      </c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</row>
    <row r="227" spans="1:14" x14ac:dyDescent="0.25">
      <c r="A227" s="132" t="s">
        <v>750</v>
      </c>
      <c r="B227" s="133" t="s">
        <v>1052</v>
      </c>
      <c r="C227" s="124">
        <f t="shared" si="19"/>
        <v>0</v>
      </c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</row>
    <row r="228" spans="1:14" x14ac:dyDescent="0.25">
      <c r="A228" s="132" t="s">
        <v>298</v>
      </c>
      <c r="B228" s="133" t="s">
        <v>1053</v>
      </c>
      <c r="C228" s="124">
        <f t="shared" si="19"/>
        <v>0</v>
      </c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</row>
    <row r="229" spans="1:14" s="231" customFormat="1" x14ac:dyDescent="0.25">
      <c r="A229" s="141" t="s">
        <v>337</v>
      </c>
      <c r="B229" s="142" t="s">
        <v>338</v>
      </c>
      <c r="C229" s="221">
        <f t="shared" si="19"/>
        <v>725000</v>
      </c>
      <c r="D229" s="232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>
        <f>N223</f>
        <v>725000</v>
      </c>
    </row>
    <row r="230" spans="1:14" ht="25.5" x14ac:dyDescent="0.25">
      <c r="A230" s="132" t="s">
        <v>754</v>
      </c>
      <c r="B230" s="133" t="s">
        <v>1054</v>
      </c>
      <c r="C230" s="124">
        <f t="shared" si="19"/>
        <v>0</v>
      </c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</row>
    <row r="231" spans="1:14" ht="25.5" x14ac:dyDescent="0.25">
      <c r="A231" s="132" t="s">
        <v>299</v>
      </c>
      <c r="B231" s="133" t="s">
        <v>1055</v>
      </c>
      <c r="C231" s="124">
        <f t="shared" si="19"/>
        <v>0</v>
      </c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</row>
    <row r="232" spans="1:14" x14ac:dyDescent="0.25">
      <c r="A232" s="132" t="s">
        <v>757</v>
      </c>
      <c r="B232" s="133" t="s">
        <v>1056</v>
      </c>
      <c r="C232" s="124">
        <f t="shared" si="19"/>
        <v>0</v>
      </c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</row>
    <row r="233" spans="1:14" x14ac:dyDescent="0.25">
      <c r="A233" s="132" t="s">
        <v>103</v>
      </c>
      <c r="B233" s="133" t="s">
        <v>1057</v>
      </c>
      <c r="C233" s="124">
        <f t="shared" si="19"/>
        <v>0</v>
      </c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</row>
    <row r="234" spans="1:14" x14ac:dyDescent="0.25">
      <c r="A234" s="132" t="s">
        <v>760</v>
      </c>
      <c r="B234" s="133" t="s">
        <v>1058</v>
      </c>
      <c r="C234" s="124">
        <f t="shared" si="19"/>
        <v>0</v>
      </c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</row>
    <row r="235" spans="1:14" x14ac:dyDescent="0.25">
      <c r="A235" s="132" t="s">
        <v>762</v>
      </c>
      <c r="B235" s="133" t="s">
        <v>1059</v>
      </c>
      <c r="C235" s="124">
        <f t="shared" si="19"/>
        <v>0</v>
      </c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</row>
    <row r="236" spans="1:14" x14ac:dyDescent="0.25">
      <c r="A236" s="132" t="s">
        <v>104</v>
      </c>
      <c r="B236" s="133" t="s">
        <v>1060</v>
      </c>
      <c r="C236" s="124">
        <f t="shared" si="19"/>
        <v>0</v>
      </c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</row>
    <row r="237" spans="1:14" ht="25.5" x14ac:dyDescent="0.25">
      <c r="A237" s="132" t="s">
        <v>765</v>
      </c>
      <c r="B237" s="133" t="s">
        <v>1061</v>
      </c>
      <c r="C237" s="124">
        <f t="shared" si="19"/>
        <v>0</v>
      </c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</row>
    <row r="238" spans="1:14" ht="25.5" x14ac:dyDescent="0.25">
      <c r="A238" s="132" t="s">
        <v>228</v>
      </c>
      <c r="B238" s="133" t="s">
        <v>1062</v>
      </c>
      <c r="C238" s="124">
        <f t="shared" si="19"/>
        <v>0</v>
      </c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</row>
    <row r="239" spans="1:14" x14ac:dyDescent="0.25">
      <c r="A239" s="132" t="s">
        <v>768</v>
      </c>
      <c r="B239" s="133" t="s">
        <v>1063</v>
      </c>
      <c r="C239" s="124">
        <f t="shared" si="19"/>
        <v>0</v>
      </c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</row>
    <row r="240" spans="1:14" x14ac:dyDescent="0.25">
      <c r="A240" s="132" t="s">
        <v>300</v>
      </c>
      <c r="B240" s="133" t="s">
        <v>1064</v>
      </c>
      <c r="C240" s="124">
        <f t="shared" si="19"/>
        <v>0</v>
      </c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</row>
    <row r="241" spans="1:14" x14ac:dyDescent="0.25">
      <c r="A241" s="132" t="s">
        <v>771</v>
      </c>
      <c r="B241" s="133" t="s">
        <v>1065</v>
      </c>
      <c r="C241" s="124">
        <f t="shared" si="19"/>
        <v>0</v>
      </c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</row>
    <row r="242" spans="1:14" x14ac:dyDescent="0.25">
      <c r="A242" s="132" t="s">
        <v>773</v>
      </c>
      <c r="B242" s="133" t="s">
        <v>1066</v>
      </c>
      <c r="C242" s="124">
        <f t="shared" si="19"/>
        <v>0</v>
      </c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</row>
    <row r="243" spans="1:14" ht="25.5" x14ac:dyDescent="0.25">
      <c r="A243" s="132" t="s">
        <v>775</v>
      </c>
      <c r="B243" s="133" t="s">
        <v>1067</v>
      </c>
      <c r="C243" s="124">
        <f t="shared" si="19"/>
        <v>0</v>
      </c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</row>
    <row r="244" spans="1:14" x14ac:dyDescent="0.25">
      <c r="A244" s="132" t="s">
        <v>230</v>
      </c>
      <c r="B244" s="133" t="s">
        <v>1068</v>
      </c>
      <c r="C244" s="124">
        <f t="shared" si="19"/>
        <v>0</v>
      </c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</row>
    <row r="245" spans="1:14" x14ac:dyDescent="0.25">
      <c r="A245" s="132" t="s">
        <v>232</v>
      </c>
      <c r="B245" s="133" t="s">
        <v>1069</v>
      </c>
      <c r="C245" s="124">
        <f t="shared" si="19"/>
        <v>0</v>
      </c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</row>
    <row r="246" spans="1:14" x14ac:dyDescent="0.25">
      <c r="A246" s="132" t="s">
        <v>779</v>
      </c>
      <c r="B246" s="133" t="s">
        <v>1070</v>
      </c>
      <c r="C246" s="124">
        <f t="shared" si="19"/>
        <v>0</v>
      </c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</row>
    <row r="247" spans="1:14" x14ac:dyDescent="0.25">
      <c r="A247" s="132" t="s">
        <v>234</v>
      </c>
      <c r="B247" s="133" t="s">
        <v>1071</v>
      </c>
      <c r="C247" s="124">
        <f t="shared" si="19"/>
        <v>0</v>
      </c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</row>
    <row r="248" spans="1:14" x14ac:dyDescent="0.25">
      <c r="A248" s="132" t="s">
        <v>782</v>
      </c>
      <c r="B248" s="133" t="s">
        <v>1072</v>
      </c>
      <c r="C248" s="124">
        <f t="shared" si="19"/>
        <v>0</v>
      </c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</row>
    <row r="249" spans="1:14" ht="25.5" x14ac:dyDescent="0.25">
      <c r="A249" s="132" t="s">
        <v>784</v>
      </c>
      <c r="B249" s="133" t="s">
        <v>1073</v>
      </c>
      <c r="C249" s="124">
        <f t="shared" si="19"/>
        <v>0</v>
      </c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</row>
    <row r="250" spans="1:14" ht="25.5" x14ac:dyDescent="0.25">
      <c r="A250" s="132" t="s">
        <v>786</v>
      </c>
      <c r="B250" s="133" t="s">
        <v>1074</v>
      </c>
      <c r="C250" s="124">
        <f t="shared" si="19"/>
        <v>0</v>
      </c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</row>
    <row r="251" spans="1:14" x14ac:dyDescent="0.25">
      <c r="A251" s="132" t="s">
        <v>788</v>
      </c>
      <c r="B251" s="133" t="s">
        <v>1075</v>
      </c>
      <c r="C251" s="124">
        <f t="shared" si="19"/>
        <v>0</v>
      </c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</row>
    <row r="252" spans="1:14" x14ac:dyDescent="0.25">
      <c r="A252" s="132" t="s">
        <v>790</v>
      </c>
      <c r="B252" s="133" t="s">
        <v>1076</v>
      </c>
      <c r="C252" s="124">
        <f t="shared" si="19"/>
        <v>0</v>
      </c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</row>
    <row r="253" spans="1:14" x14ac:dyDescent="0.25">
      <c r="A253" s="132" t="s">
        <v>792</v>
      </c>
      <c r="B253" s="133" t="s">
        <v>1077</v>
      </c>
      <c r="C253" s="124">
        <f t="shared" si="19"/>
        <v>0</v>
      </c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</row>
    <row r="254" spans="1:14" x14ac:dyDescent="0.25">
      <c r="A254" s="132" t="s">
        <v>236</v>
      </c>
      <c r="B254" s="133" t="s">
        <v>1078</v>
      </c>
      <c r="C254" s="124">
        <f t="shared" si="19"/>
        <v>0</v>
      </c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</row>
    <row r="255" spans="1:14" x14ac:dyDescent="0.25">
      <c r="A255" s="143" t="s">
        <v>238</v>
      </c>
      <c r="B255" s="144" t="s">
        <v>339</v>
      </c>
      <c r="C255" s="124">
        <f t="shared" si="19"/>
        <v>0</v>
      </c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</row>
    <row r="256" spans="1:14" ht="25.5" x14ac:dyDescent="0.25">
      <c r="A256" s="132" t="s">
        <v>796</v>
      </c>
      <c r="B256" s="133" t="s">
        <v>1079</v>
      </c>
      <c r="C256" s="124">
        <f t="shared" ref="C256:C281" si="20">SUM(D256:N256)</f>
        <v>0</v>
      </c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</row>
    <row r="257" spans="1:14" ht="25.5" x14ac:dyDescent="0.25">
      <c r="A257" s="132" t="s">
        <v>798</v>
      </c>
      <c r="B257" s="133" t="s">
        <v>1080</v>
      </c>
      <c r="C257" s="124">
        <f t="shared" si="20"/>
        <v>0</v>
      </c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</row>
    <row r="258" spans="1:14" x14ac:dyDescent="0.25">
      <c r="A258" s="132" t="s">
        <v>240</v>
      </c>
      <c r="B258" s="133" t="s">
        <v>1081</v>
      </c>
      <c r="C258" s="124">
        <f t="shared" si="20"/>
        <v>0</v>
      </c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</row>
    <row r="259" spans="1:14" x14ac:dyDescent="0.25">
      <c r="A259" s="132" t="s">
        <v>242</v>
      </c>
      <c r="B259" s="133" t="s">
        <v>1082</v>
      </c>
      <c r="C259" s="124">
        <f t="shared" si="20"/>
        <v>0</v>
      </c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</row>
    <row r="260" spans="1:14" x14ac:dyDescent="0.25">
      <c r="A260" s="132" t="s">
        <v>244</v>
      </c>
      <c r="B260" s="133" t="s">
        <v>1083</v>
      </c>
      <c r="C260" s="124">
        <f t="shared" si="20"/>
        <v>0</v>
      </c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</row>
    <row r="261" spans="1:14" x14ac:dyDescent="0.25">
      <c r="A261" s="132" t="s">
        <v>246</v>
      </c>
      <c r="B261" s="133" t="s">
        <v>1084</v>
      </c>
      <c r="C261" s="124">
        <f t="shared" si="20"/>
        <v>0</v>
      </c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</row>
    <row r="262" spans="1:14" x14ac:dyDescent="0.25">
      <c r="A262" s="132" t="s">
        <v>804</v>
      </c>
      <c r="B262" s="133" t="s">
        <v>1085</v>
      </c>
      <c r="C262" s="124">
        <f t="shared" si="20"/>
        <v>0</v>
      </c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</row>
    <row r="263" spans="1:14" ht="25.5" x14ac:dyDescent="0.25">
      <c r="A263" s="132" t="s">
        <v>806</v>
      </c>
      <c r="B263" s="133" t="s">
        <v>1086</v>
      </c>
      <c r="C263" s="124">
        <f t="shared" si="20"/>
        <v>0</v>
      </c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</row>
    <row r="264" spans="1:14" ht="25.5" x14ac:dyDescent="0.25">
      <c r="A264" s="132" t="s">
        <v>808</v>
      </c>
      <c r="B264" s="133" t="s">
        <v>1087</v>
      </c>
      <c r="C264" s="124">
        <f t="shared" si="20"/>
        <v>0</v>
      </c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</row>
    <row r="265" spans="1:14" x14ac:dyDescent="0.25">
      <c r="A265" s="132" t="s">
        <v>810</v>
      </c>
      <c r="B265" s="133" t="s">
        <v>1088</v>
      </c>
      <c r="C265" s="124">
        <f t="shared" si="20"/>
        <v>0</v>
      </c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</row>
    <row r="266" spans="1:14" x14ac:dyDescent="0.25">
      <c r="A266" s="132" t="s">
        <v>812</v>
      </c>
      <c r="B266" s="133" t="s">
        <v>1089</v>
      </c>
      <c r="C266" s="124">
        <f t="shared" si="20"/>
        <v>0</v>
      </c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</row>
    <row r="267" spans="1:14" x14ac:dyDescent="0.25">
      <c r="A267" s="132" t="s">
        <v>814</v>
      </c>
      <c r="B267" s="133" t="s">
        <v>1090</v>
      </c>
      <c r="C267" s="124">
        <f t="shared" si="20"/>
        <v>0</v>
      </c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</row>
    <row r="268" spans="1:14" x14ac:dyDescent="0.25">
      <c r="A268" s="132" t="s">
        <v>816</v>
      </c>
      <c r="B268" s="133" t="s">
        <v>1091</v>
      </c>
      <c r="C268" s="124">
        <f t="shared" si="20"/>
        <v>0</v>
      </c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</row>
    <row r="269" spans="1:14" ht="25.5" x14ac:dyDescent="0.25">
      <c r="A269" s="132" t="s">
        <v>818</v>
      </c>
      <c r="B269" s="133" t="s">
        <v>1092</v>
      </c>
      <c r="C269" s="124">
        <f t="shared" si="20"/>
        <v>0</v>
      </c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</row>
    <row r="270" spans="1:14" x14ac:dyDescent="0.25">
      <c r="A270" s="132" t="s">
        <v>820</v>
      </c>
      <c r="B270" s="133" t="s">
        <v>1093</v>
      </c>
      <c r="C270" s="124">
        <f t="shared" si="20"/>
        <v>0</v>
      </c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</row>
    <row r="271" spans="1:14" x14ac:dyDescent="0.25">
      <c r="A271" s="132" t="s">
        <v>822</v>
      </c>
      <c r="B271" s="133" t="s">
        <v>1094</v>
      </c>
      <c r="C271" s="124">
        <f t="shared" si="20"/>
        <v>0</v>
      </c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</row>
    <row r="272" spans="1:14" x14ac:dyDescent="0.25">
      <c r="A272" s="132" t="s">
        <v>824</v>
      </c>
      <c r="B272" s="133" t="s">
        <v>1095</v>
      </c>
      <c r="C272" s="124">
        <f t="shared" si="20"/>
        <v>0</v>
      </c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</row>
    <row r="273" spans="1:14" x14ac:dyDescent="0.25">
      <c r="A273" s="132" t="s">
        <v>826</v>
      </c>
      <c r="B273" s="133" t="s">
        <v>1096</v>
      </c>
      <c r="C273" s="124">
        <f t="shared" si="20"/>
        <v>0</v>
      </c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</row>
    <row r="274" spans="1:14" x14ac:dyDescent="0.25">
      <c r="A274" s="132" t="s">
        <v>828</v>
      </c>
      <c r="B274" s="133" t="s">
        <v>1097</v>
      </c>
      <c r="C274" s="124">
        <f t="shared" si="20"/>
        <v>0</v>
      </c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</row>
    <row r="275" spans="1:14" ht="25.5" x14ac:dyDescent="0.25">
      <c r="A275" s="132" t="s">
        <v>830</v>
      </c>
      <c r="B275" s="133" t="s">
        <v>1098</v>
      </c>
      <c r="C275" s="124">
        <f t="shared" si="20"/>
        <v>0</v>
      </c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</row>
    <row r="276" spans="1:14" ht="25.5" x14ac:dyDescent="0.25">
      <c r="A276" s="132" t="s">
        <v>832</v>
      </c>
      <c r="B276" s="133" t="s">
        <v>1099</v>
      </c>
      <c r="C276" s="124">
        <f t="shared" si="20"/>
        <v>0</v>
      </c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</row>
    <row r="277" spans="1:14" x14ac:dyDescent="0.25">
      <c r="A277" s="132" t="s">
        <v>312</v>
      </c>
      <c r="B277" s="133" t="s">
        <v>1100</v>
      </c>
      <c r="C277" s="124">
        <f t="shared" si="20"/>
        <v>0</v>
      </c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</row>
    <row r="278" spans="1:14" x14ac:dyDescent="0.25">
      <c r="A278" s="132" t="s">
        <v>835</v>
      </c>
      <c r="B278" s="133" t="s">
        <v>1101</v>
      </c>
      <c r="C278" s="124">
        <f t="shared" si="20"/>
        <v>0</v>
      </c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</row>
    <row r="279" spans="1:14" x14ac:dyDescent="0.25">
      <c r="A279" s="132" t="s">
        <v>837</v>
      </c>
      <c r="B279" s="133" t="s">
        <v>1102</v>
      </c>
      <c r="C279" s="124">
        <f t="shared" si="20"/>
        <v>0</v>
      </c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</row>
    <row r="280" spans="1:14" x14ac:dyDescent="0.25">
      <c r="A280" s="132" t="s">
        <v>839</v>
      </c>
      <c r="B280" s="133" t="s">
        <v>1103</v>
      </c>
      <c r="C280" s="124">
        <f t="shared" si="20"/>
        <v>0</v>
      </c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</row>
    <row r="281" spans="1:14" ht="25.5" x14ac:dyDescent="0.25">
      <c r="A281" s="143" t="s">
        <v>329</v>
      </c>
      <c r="B281" s="144" t="s">
        <v>340</v>
      </c>
      <c r="C281" s="124">
        <f t="shared" si="20"/>
        <v>0</v>
      </c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</row>
    <row r="282" spans="1:14" s="290" customFormat="1" ht="25.5" x14ac:dyDescent="0.25">
      <c r="A282" s="288" t="s">
        <v>331</v>
      </c>
      <c r="B282" s="288" t="s">
        <v>341</v>
      </c>
      <c r="C282" s="289">
        <f>C281+C255+C229+C220+C188+C88+C52</f>
        <v>116302470</v>
      </c>
      <c r="D282" s="289">
        <f>D281+D255+D229+D220+D188+D88+D52</f>
        <v>3552808</v>
      </c>
      <c r="E282" s="289">
        <f t="shared" ref="E282:N282" si="21">E281+E255+E229+E220+E188+E88+E52</f>
        <v>140000</v>
      </c>
      <c r="F282" s="289">
        <f t="shared" si="21"/>
        <v>3244231</v>
      </c>
      <c r="G282" s="289">
        <f t="shared" si="21"/>
        <v>46896303</v>
      </c>
      <c r="H282" s="289">
        <f t="shared" si="21"/>
        <v>0</v>
      </c>
      <c r="I282" s="289">
        <f t="shared" si="21"/>
        <v>40000</v>
      </c>
      <c r="J282" s="289">
        <f t="shared" si="21"/>
        <v>0</v>
      </c>
      <c r="K282" s="289">
        <f t="shared" si="21"/>
        <v>361152</v>
      </c>
      <c r="L282" s="289">
        <f t="shared" si="21"/>
        <v>13254400</v>
      </c>
      <c r="M282" s="289">
        <f t="shared" si="21"/>
        <v>714245</v>
      </c>
      <c r="N282" s="289">
        <f t="shared" si="21"/>
        <v>48099331</v>
      </c>
    </row>
    <row r="283" spans="1:14" x14ac:dyDescent="0.25">
      <c r="A283" s="145"/>
      <c r="B283" s="145"/>
      <c r="C283" s="124">
        <f t="shared" ref="C283:C320" si="22">SUM(D283:N283)</f>
        <v>0</v>
      </c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</row>
    <row r="284" spans="1:14" x14ac:dyDescent="0.25">
      <c r="A284" s="132" t="s">
        <v>13</v>
      </c>
      <c r="B284" s="133" t="s">
        <v>1104</v>
      </c>
      <c r="C284" s="124">
        <f t="shared" si="22"/>
        <v>0</v>
      </c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</row>
    <row r="285" spans="1:14" x14ac:dyDescent="0.25">
      <c r="A285" s="132" t="s">
        <v>82</v>
      </c>
      <c r="B285" s="133" t="s">
        <v>1105</v>
      </c>
      <c r="C285" s="124">
        <f t="shared" si="22"/>
        <v>0</v>
      </c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</row>
    <row r="286" spans="1:14" ht="25.5" x14ac:dyDescent="0.25">
      <c r="A286" s="132" t="s">
        <v>83</v>
      </c>
      <c r="B286" s="133" t="s">
        <v>1106</v>
      </c>
      <c r="C286" s="124">
        <f t="shared" si="22"/>
        <v>0</v>
      </c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</row>
    <row r="287" spans="1:14" x14ac:dyDescent="0.25">
      <c r="A287" s="132" t="s">
        <v>84</v>
      </c>
      <c r="B287" s="133" t="s">
        <v>1107</v>
      </c>
      <c r="C287" s="124">
        <f t="shared" si="22"/>
        <v>0</v>
      </c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</row>
    <row r="288" spans="1:14" x14ac:dyDescent="0.25">
      <c r="A288" s="132" t="s">
        <v>85</v>
      </c>
      <c r="B288" s="133" t="s">
        <v>1108</v>
      </c>
      <c r="C288" s="124">
        <f t="shared" si="22"/>
        <v>0</v>
      </c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</row>
    <row r="289" spans="1:14" ht="25.5" x14ac:dyDescent="0.25">
      <c r="A289" s="138" t="s">
        <v>117</v>
      </c>
      <c r="B289" s="139" t="s">
        <v>1109</v>
      </c>
      <c r="C289" s="124">
        <f t="shared" si="22"/>
        <v>0</v>
      </c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</row>
    <row r="290" spans="1:14" ht="25.5" x14ac:dyDescent="0.25">
      <c r="A290" s="132" t="s">
        <v>14</v>
      </c>
      <c r="B290" s="133" t="s">
        <v>1110</v>
      </c>
      <c r="C290" s="124">
        <f t="shared" si="22"/>
        <v>0</v>
      </c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</row>
    <row r="291" spans="1:14" x14ac:dyDescent="0.25">
      <c r="A291" s="132" t="s">
        <v>118</v>
      </c>
      <c r="B291" s="133" t="s">
        <v>1111</v>
      </c>
      <c r="C291" s="124">
        <f t="shared" si="22"/>
        <v>0</v>
      </c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</row>
    <row r="292" spans="1:14" x14ac:dyDescent="0.25">
      <c r="A292" s="132" t="s">
        <v>114</v>
      </c>
      <c r="B292" s="133" t="s">
        <v>1112</v>
      </c>
      <c r="C292" s="124">
        <f t="shared" si="22"/>
        <v>0</v>
      </c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</row>
    <row r="293" spans="1:14" x14ac:dyDescent="0.25">
      <c r="A293" s="132" t="s">
        <v>15</v>
      </c>
      <c r="B293" s="133" t="s">
        <v>1113</v>
      </c>
      <c r="C293" s="124">
        <f t="shared" si="22"/>
        <v>0</v>
      </c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</row>
    <row r="294" spans="1:14" ht="25.5" x14ac:dyDescent="0.25">
      <c r="A294" s="132" t="s">
        <v>119</v>
      </c>
      <c r="B294" s="133" t="s">
        <v>1114</v>
      </c>
      <c r="C294" s="124">
        <f t="shared" si="22"/>
        <v>0</v>
      </c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</row>
    <row r="295" spans="1:14" x14ac:dyDescent="0.25">
      <c r="A295" s="132" t="s">
        <v>120</v>
      </c>
      <c r="B295" s="133" t="s">
        <v>1115</v>
      </c>
      <c r="C295" s="124">
        <f t="shared" si="22"/>
        <v>0</v>
      </c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</row>
    <row r="296" spans="1:14" x14ac:dyDescent="0.25">
      <c r="A296" s="138" t="s">
        <v>16</v>
      </c>
      <c r="B296" s="139" t="s">
        <v>1116</v>
      </c>
      <c r="C296" s="124">
        <f t="shared" si="22"/>
        <v>0</v>
      </c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</row>
    <row r="297" spans="1:14" x14ac:dyDescent="0.25">
      <c r="A297" s="132" t="s">
        <v>121</v>
      </c>
      <c r="B297" s="133" t="s">
        <v>342</v>
      </c>
      <c r="C297" s="119">
        <f t="shared" si="22"/>
        <v>34117648</v>
      </c>
      <c r="D297" s="122"/>
      <c r="E297" s="122"/>
      <c r="F297" s="122"/>
      <c r="G297" s="122"/>
      <c r="H297" s="122">
        <v>34117648</v>
      </c>
      <c r="I297" s="122"/>
      <c r="J297" s="122"/>
      <c r="K297" s="122"/>
      <c r="L297" s="122"/>
      <c r="M297" s="122"/>
      <c r="N297" s="122"/>
    </row>
    <row r="298" spans="1:14" x14ac:dyDescent="0.25">
      <c r="A298" s="132" t="s">
        <v>17</v>
      </c>
      <c r="B298" s="133" t="s">
        <v>1117</v>
      </c>
      <c r="C298" s="124">
        <f t="shared" si="22"/>
        <v>0</v>
      </c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</row>
    <row r="299" spans="1:14" x14ac:dyDescent="0.25">
      <c r="A299" s="138" t="s">
        <v>18</v>
      </c>
      <c r="B299" s="139" t="s">
        <v>1118</v>
      </c>
      <c r="C299" s="124">
        <f t="shared" si="22"/>
        <v>34117648</v>
      </c>
      <c r="D299" s="122"/>
      <c r="E299" s="122"/>
      <c r="F299" s="122"/>
      <c r="G299" s="122"/>
      <c r="H299" s="122">
        <f>H297</f>
        <v>34117648</v>
      </c>
      <c r="I299" s="122"/>
      <c r="J299" s="122"/>
      <c r="K299" s="122"/>
      <c r="L299" s="122"/>
      <c r="M299" s="122"/>
      <c r="N299" s="122"/>
    </row>
    <row r="300" spans="1:14" x14ac:dyDescent="0.25">
      <c r="A300" s="132" t="s">
        <v>19</v>
      </c>
      <c r="B300" s="133" t="s">
        <v>1119</v>
      </c>
      <c r="C300" s="119">
        <f t="shared" si="22"/>
        <v>1723090</v>
      </c>
      <c r="D300" s="122"/>
      <c r="E300" s="122"/>
      <c r="F300" s="122"/>
      <c r="G300" s="122">
        <v>1723090</v>
      </c>
      <c r="H300" s="122"/>
      <c r="I300" s="122"/>
      <c r="J300" s="122"/>
      <c r="K300" s="122"/>
      <c r="L300" s="122"/>
      <c r="M300" s="122"/>
      <c r="N300" s="122"/>
    </row>
    <row r="301" spans="1:14" x14ac:dyDescent="0.25">
      <c r="A301" s="132" t="s">
        <v>20</v>
      </c>
      <c r="B301" s="133" t="s">
        <v>1120</v>
      </c>
      <c r="C301" s="124">
        <f t="shared" si="22"/>
        <v>0</v>
      </c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</row>
    <row r="302" spans="1:14" x14ac:dyDescent="0.25">
      <c r="A302" s="132" t="s">
        <v>21</v>
      </c>
      <c r="B302" s="133" t="s">
        <v>1121</v>
      </c>
      <c r="C302" s="124">
        <f t="shared" si="22"/>
        <v>0</v>
      </c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</row>
    <row r="303" spans="1:14" x14ac:dyDescent="0.25">
      <c r="A303" s="132" t="s">
        <v>22</v>
      </c>
      <c r="B303" s="133" t="s">
        <v>1122</v>
      </c>
      <c r="C303" s="124">
        <f t="shared" si="22"/>
        <v>0</v>
      </c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</row>
    <row r="304" spans="1:14" ht="25.5" x14ac:dyDescent="0.25">
      <c r="A304" s="132" t="s">
        <v>23</v>
      </c>
      <c r="B304" s="133" t="s">
        <v>1123</v>
      </c>
      <c r="C304" s="124">
        <f t="shared" si="22"/>
        <v>0</v>
      </c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</row>
    <row r="305" spans="1:14" x14ac:dyDescent="0.25">
      <c r="A305" s="132" t="s">
        <v>24</v>
      </c>
      <c r="B305" s="133" t="s">
        <v>1124</v>
      </c>
      <c r="C305" s="124">
        <f t="shared" si="22"/>
        <v>0</v>
      </c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</row>
    <row r="306" spans="1:14" x14ac:dyDescent="0.25">
      <c r="A306" s="138" t="s">
        <v>122</v>
      </c>
      <c r="B306" s="139" t="s">
        <v>1125</v>
      </c>
      <c r="C306" s="124">
        <f t="shared" si="22"/>
        <v>35840738</v>
      </c>
      <c r="D306" s="122"/>
      <c r="E306" s="122"/>
      <c r="F306" s="122"/>
      <c r="G306" s="122">
        <f>G299+G289+G300</f>
        <v>1723090</v>
      </c>
      <c r="H306" s="122">
        <f>H299+H289+H300</f>
        <v>34117648</v>
      </c>
      <c r="I306" s="122"/>
      <c r="J306" s="122"/>
      <c r="K306" s="122"/>
      <c r="L306" s="122"/>
      <c r="M306" s="122"/>
      <c r="N306" s="122"/>
    </row>
    <row r="307" spans="1:14" ht="25.5" x14ac:dyDescent="0.25">
      <c r="A307" s="132" t="s">
        <v>25</v>
      </c>
      <c r="B307" s="133" t="s">
        <v>1126</v>
      </c>
      <c r="C307" s="124">
        <f t="shared" si="22"/>
        <v>0</v>
      </c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</row>
    <row r="308" spans="1:14" ht="25.5" x14ac:dyDescent="0.25">
      <c r="A308" s="132" t="s">
        <v>26</v>
      </c>
      <c r="B308" s="133" t="s">
        <v>1127</v>
      </c>
      <c r="C308" s="124">
        <f t="shared" si="22"/>
        <v>0</v>
      </c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</row>
    <row r="309" spans="1:14" x14ac:dyDescent="0.25">
      <c r="A309" s="132" t="s">
        <v>123</v>
      </c>
      <c r="B309" s="133" t="s">
        <v>1128</v>
      </c>
      <c r="C309" s="124">
        <f t="shared" si="22"/>
        <v>0</v>
      </c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</row>
    <row r="310" spans="1:14" x14ac:dyDescent="0.25">
      <c r="A310" s="132" t="s">
        <v>27</v>
      </c>
      <c r="B310" s="133" t="s">
        <v>1129</v>
      </c>
      <c r="C310" s="124">
        <f t="shared" si="22"/>
        <v>0</v>
      </c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</row>
    <row r="311" spans="1:14" x14ac:dyDescent="0.25">
      <c r="A311" s="132" t="s">
        <v>28</v>
      </c>
      <c r="B311" s="133" t="s">
        <v>1130</v>
      </c>
      <c r="C311" s="124">
        <f t="shared" si="22"/>
        <v>0</v>
      </c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</row>
    <row r="312" spans="1:14" x14ac:dyDescent="0.25">
      <c r="A312" s="132" t="s">
        <v>29</v>
      </c>
      <c r="B312" s="133" t="s">
        <v>1131</v>
      </c>
      <c r="C312" s="124">
        <f t="shared" si="22"/>
        <v>0</v>
      </c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</row>
    <row r="313" spans="1:14" x14ac:dyDescent="0.25">
      <c r="A313" s="132" t="s">
        <v>436</v>
      </c>
      <c r="B313" s="133" t="s">
        <v>1132</v>
      </c>
      <c r="C313" s="124">
        <f t="shared" si="22"/>
        <v>0</v>
      </c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</row>
    <row r="314" spans="1:14" x14ac:dyDescent="0.25">
      <c r="A314" s="138" t="s">
        <v>30</v>
      </c>
      <c r="B314" s="139" t="s">
        <v>1133</v>
      </c>
      <c r="C314" s="124">
        <f t="shared" si="22"/>
        <v>0</v>
      </c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</row>
    <row r="315" spans="1:14" ht="25.5" x14ac:dyDescent="0.25">
      <c r="A315" s="132" t="s">
        <v>31</v>
      </c>
      <c r="B315" s="133" t="s">
        <v>1134</v>
      </c>
      <c r="C315" s="124">
        <f t="shared" si="22"/>
        <v>0</v>
      </c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</row>
    <row r="316" spans="1:14" x14ac:dyDescent="0.25">
      <c r="A316" s="138" t="s">
        <v>32</v>
      </c>
      <c r="B316" s="139" t="s">
        <v>1135</v>
      </c>
      <c r="C316" s="124">
        <f t="shared" si="22"/>
        <v>35840738</v>
      </c>
      <c r="D316" s="122">
        <f>D306</f>
        <v>0</v>
      </c>
      <c r="E316" s="122">
        <f t="shared" ref="E316:N316" si="23">E306</f>
        <v>0</v>
      </c>
      <c r="F316" s="122">
        <f t="shared" si="23"/>
        <v>0</v>
      </c>
      <c r="G316" s="122">
        <f t="shared" si="23"/>
        <v>1723090</v>
      </c>
      <c r="H316" s="122">
        <f t="shared" si="23"/>
        <v>34117648</v>
      </c>
      <c r="I316" s="122">
        <f t="shared" si="23"/>
        <v>0</v>
      </c>
      <c r="J316" s="122">
        <f t="shared" si="23"/>
        <v>0</v>
      </c>
      <c r="K316" s="122">
        <f t="shared" si="23"/>
        <v>0</v>
      </c>
      <c r="L316" s="122">
        <f t="shared" si="23"/>
        <v>0</v>
      </c>
      <c r="M316" s="122">
        <f t="shared" si="23"/>
        <v>0</v>
      </c>
      <c r="N316" s="122">
        <f t="shared" si="23"/>
        <v>0</v>
      </c>
    </row>
    <row r="317" spans="1:14" x14ac:dyDescent="0.25">
      <c r="A317" s="145"/>
      <c r="B317" s="145" t="s">
        <v>1136</v>
      </c>
      <c r="C317" s="124">
        <f t="shared" si="22"/>
        <v>0</v>
      </c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</row>
    <row r="318" spans="1:14" x14ac:dyDescent="0.25">
      <c r="A318" s="146" t="s">
        <v>24</v>
      </c>
      <c r="B318" s="147" t="s">
        <v>1137</v>
      </c>
      <c r="C318" s="124">
        <f t="shared" si="22"/>
        <v>0</v>
      </c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</row>
    <row r="319" spans="1:14" x14ac:dyDescent="0.25">
      <c r="A319" s="148" t="s">
        <v>88</v>
      </c>
      <c r="B319" s="149" t="s">
        <v>1152</v>
      </c>
      <c r="C319" s="124">
        <f t="shared" si="22"/>
        <v>152143208</v>
      </c>
      <c r="D319" s="122">
        <f>D316+D282</f>
        <v>3552808</v>
      </c>
      <c r="E319" s="122">
        <f t="shared" ref="E319:N319" si="24">E316+E282</f>
        <v>140000</v>
      </c>
      <c r="F319" s="122">
        <f t="shared" si="24"/>
        <v>3244231</v>
      </c>
      <c r="G319" s="122">
        <f t="shared" si="24"/>
        <v>48619393</v>
      </c>
      <c r="H319" s="122">
        <f t="shared" si="24"/>
        <v>34117648</v>
      </c>
      <c r="I319" s="122">
        <f t="shared" si="24"/>
        <v>40000</v>
      </c>
      <c r="J319" s="122">
        <f t="shared" si="24"/>
        <v>0</v>
      </c>
      <c r="K319" s="122">
        <f t="shared" si="24"/>
        <v>361152</v>
      </c>
      <c r="L319" s="122">
        <f t="shared" si="24"/>
        <v>13254400</v>
      </c>
      <c r="M319" s="122">
        <f t="shared" si="24"/>
        <v>714245</v>
      </c>
      <c r="N319" s="122">
        <f t="shared" si="24"/>
        <v>48099331</v>
      </c>
    </row>
    <row r="320" spans="1:14" x14ac:dyDescent="0.25">
      <c r="A320" s="145"/>
      <c r="B320" s="145" t="s">
        <v>1139</v>
      </c>
      <c r="C320" s="124">
        <f t="shared" si="22"/>
        <v>0</v>
      </c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</row>
  </sheetData>
  <autoFilter ref="A7:N320"/>
  <mergeCells count="3">
    <mergeCell ref="A6:N6"/>
    <mergeCell ref="A2:N2"/>
    <mergeCell ref="A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E324"/>
  <sheetViews>
    <sheetView view="pageBreakPreview" zoomScale="124" zoomScaleNormal="100" zoomScaleSheetLayoutView="124" workbookViewId="0">
      <pane ySplit="6" topLeftCell="A319" activePane="bottomLeft" state="frozen"/>
      <selection activeCell="A7" sqref="A7"/>
      <selection pane="bottomLeft" activeCell="E241" sqref="E241"/>
    </sheetView>
  </sheetViews>
  <sheetFormatPr defaultRowHeight="15" x14ac:dyDescent="0.25"/>
  <cols>
    <col min="1" max="1" width="7.7109375" style="2" customWidth="1"/>
    <col min="2" max="2" width="67.5703125" style="2" customWidth="1"/>
    <col min="3" max="3" width="16.5703125" style="2" bestFit="1" customWidth="1"/>
    <col min="4" max="4" width="16.7109375" style="2" customWidth="1"/>
    <col min="5" max="5" width="18.42578125" style="174" bestFit="1" customWidth="1"/>
    <col min="6" max="6" width="10.7109375" style="2" bestFit="1" customWidth="1"/>
    <col min="7" max="16384" width="9.140625" style="2"/>
  </cols>
  <sheetData>
    <row r="1" spans="1:5" x14ac:dyDescent="0.25">
      <c r="A1" s="263"/>
      <c r="B1" s="263"/>
      <c r="C1" s="263"/>
      <c r="D1" s="263"/>
      <c r="E1" s="475"/>
    </row>
    <row r="2" spans="1:5" x14ac:dyDescent="0.25">
      <c r="A2" s="525" t="s">
        <v>1550</v>
      </c>
      <c r="B2" s="525"/>
      <c r="C2" s="525"/>
      <c r="D2" s="525"/>
      <c r="E2" s="531"/>
    </row>
    <row r="3" spans="1:5" x14ac:dyDescent="0.25">
      <c r="A3" s="525" t="s">
        <v>62</v>
      </c>
      <c r="B3" s="525"/>
      <c r="C3" s="525"/>
      <c r="D3" s="525"/>
      <c r="E3" s="531"/>
    </row>
    <row r="4" spans="1:5" x14ac:dyDescent="0.25">
      <c r="A4" s="263"/>
      <c r="B4" s="263"/>
      <c r="C4" s="263"/>
      <c r="D4" s="263"/>
      <c r="E4" s="475" t="s">
        <v>63</v>
      </c>
    </row>
    <row r="5" spans="1:5" x14ac:dyDescent="0.25">
      <c r="A5" s="526" t="s">
        <v>8</v>
      </c>
      <c r="B5" s="527"/>
      <c r="C5" s="527"/>
      <c r="D5" s="527"/>
      <c r="E5" s="529"/>
    </row>
    <row r="6" spans="1:5" s="28" customFormat="1" ht="39.75" customHeight="1" x14ac:dyDescent="0.25">
      <c r="A6" s="472" t="s">
        <v>9</v>
      </c>
      <c r="B6" s="472" t="s">
        <v>2</v>
      </c>
      <c r="C6" s="472" t="s">
        <v>10</v>
      </c>
      <c r="D6" s="472" t="s">
        <v>11</v>
      </c>
      <c r="E6" s="473" t="s">
        <v>12</v>
      </c>
    </row>
    <row r="7" spans="1:5" x14ac:dyDescent="0.25">
      <c r="A7" s="105" t="s">
        <v>13</v>
      </c>
      <c r="B7" s="106" t="s">
        <v>404</v>
      </c>
      <c r="C7" s="159">
        <f>18350000+1778000</f>
        <v>20128000</v>
      </c>
      <c r="D7" s="159">
        <v>19872000</v>
      </c>
      <c r="E7" s="366">
        <v>18756366</v>
      </c>
    </row>
    <row r="8" spans="1:5" hidden="1" x14ac:dyDescent="0.25">
      <c r="A8" s="105" t="s">
        <v>82</v>
      </c>
      <c r="B8" s="106" t="s">
        <v>405</v>
      </c>
      <c r="C8" s="159">
        <v>0</v>
      </c>
      <c r="D8" s="159">
        <v>0</v>
      </c>
      <c r="E8" s="363">
        <v>0</v>
      </c>
    </row>
    <row r="9" spans="1:5" x14ac:dyDescent="0.25">
      <c r="A9" s="105" t="s">
        <v>83</v>
      </c>
      <c r="B9" s="106" t="s">
        <v>406</v>
      </c>
      <c r="C9" s="159">
        <v>0</v>
      </c>
      <c r="D9" s="159">
        <v>256000</v>
      </c>
      <c r="E9" s="363">
        <v>255640</v>
      </c>
    </row>
    <row r="10" spans="1:5" hidden="1" x14ac:dyDescent="0.25">
      <c r="A10" s="105" t="s">
        <v>84</v>
      </c>
      <c r="B10" s="106" t="s">
        <v>407</v>
      </c>
      <c r="C10" s="159">
        <v>0</v>
      </c>
      <c r="D10" s="159">
        <v>0</v>
      </c>
      <c r="E10" s="363">
        <v>0</v>
      </c>
    </row>
    <row r="11" spans="1:5" hidden="1" x14ac:dyDescent="0.25">
      <c r="A11" s="105" t="s">
        <v>85</v>
      </c>
      <c r="B11" s="106" t="s">
        <v>408</v>
      </c>
      <c r="C11" s="159">
        <v>0</v>
      </c>
      <c r="D11" s="159">
        <v>0</v>
      </c>
      <c r="E11" s="363">
        <v>0</v>
      </c>
    </row>
    <row r="12" spans="1:5" hidden="1" x14ac:dyDescent="0.25">
      <c r="A12" s="105" t="s">
        <v>117</v>
      </c>
      <c r="B12" s="106" t="s">
        <v>409</v>
      </c>
      <c r="C12" s="159">
        <v>0</v>
      </c>
      <c r="D12" s="159">
        <v>0</v>
      </c>
      <c r="E12" s="363">
        <v>0</v>
      </c>
    </row>
    <row r="13" spans="1:5" x14ac:dyDescent="0.25">
      <c r="A13" s="105" t="s">
        <v>14</v>
      </c>
      <c r="B13" s="106" t="s">
        <v>410</v>
      </c>
      <c r="C13" s="159">
        <v>600000</v>
      </c>
      <c r="D13" s="159">
        <v>600000</v>
      </c>
      <c r="E13" s="363">
        <v>486000</v>
      </c>
    </row>
    <row r="14" spans="1:5" hidden="1" x14ac:dyDescent="0.25">
      <c r="A14" s="105" t="s">
        <v>118</v>
      </c>
      <c r="B14" s="106" t="s">
        <v>411</v>
      </c>
      <c r="C14" s="159">
        <v>0</v>
      </c>
      <c r="D14" s="159">
        <v>0</v>
      </c>
      <c r="E14" s="363">
        <v>0</v>
      </c>
    </row>
    <row r="15" spans="1:5" x14ac:dyDescent="0.25">
      <c r="A15" s="105" t="s">
        <v>114</v>
      </c>
      <c r="B15" s="106" t="s">
        <v>412</v>
      </c>
      <c r="C15" s="159">
        <v>960000</v>
      </c>
      <c r="D15" s="159">
        <v>960000</v>
      </c>
      <c r="E15" s="363">
        <v>346080</v>
      </c>
    </row>
    <row r="16" spans="1:5" x14ac:dyDescent="0.25">
      <c r="A16" s="105" t="s">
        <v>15</v>
      </c>
      <c r="B16" s="106" t="s">
        <v>413</v>
      </c>
      <c r="C16" s="159">
        <v>60000</v>
      </c>
      <c r="D16" s="159">
        <v>60000</v>
      </c>
      <c r="E16" s="363">
        <v>57000</v>
      </c>
    </row>
    <row r="17" spans="1:5" hidden="1" x14ac:dyDescent="0.25">
      <c r="A17" s="105" t="s">
        <v>119</v>
      </c>
      <c r="B17" s="106" t="s">
        <v>414</v>
      </c>
      <c r="C17" s="159">
        <v>0</v>
      </c>
      <c r="D17" s="159">
        <v>0</v>
      </c>
      <c r="E17" s="363">
        <v>0</v>
      </c>
    </row>
    <row r="18" spans="1:5" hidden="1" x14ac:dyDescent="0.25">
      <c r="A18" s="105" t="s">
        <v>120</v>
      </c>
      <c r="B18" s="106" t="s">
        <v>415</v>
      </c>
      <c r="C18" s="159">
        <v>0</v>
      </c>
      <c r="D18" s="159">
        <v>0</v>
      </c>
      <c r="E18" s="363">
        <v>0</v>
      </c>
    </row>
    <row r="19" spans="1:5" x14ac:dyDescent="0.25">
      <c r="A19" s="105" t="s">
        <v>16</v>
      </c>
      <c r="B19" s="106" t="s">
        <v>416</v>
      </c>
      <c r="C19" s="159">
        <v>250000</v>
      </c>
      <c r="D19" s="159">
        <v>250000</v>
      </c>
      <c r="E19" s="363">
        <v>60246</v>
      </c>
    </row>
    <row r="20" spans="1:5" hidden="1" x14ac:dyDescent="0.25">
      <c r="A20" s="105" t="s">
        <v>121</v>
      </c>
      <c r="B20" s="106" t="s">
        <v>417</v>
      </c>
      <c r="C20" s="159">
        <v>0</v>
      </c>
      <c r="D20" s="159">
        <v>0</v>
      </c>
      <c r="E20" s="363">
        <v>0</v>
      </c>
    </row>
    <row r="21" spans="1:5" x14ac:dyDescent="0.25">
      <c r="A21" s="113" t="s">
        <v>17</v>
      </c>
      <c r="B21" s="114" t="s">
        <v>418</v>
      </c>
      <c r="C21" s="364">
        <f t="shared" ref="C21:D21" si="0">SUM(C7:C20)</f>
        <v>21998000</v>
      </c>
      <c r="D21" s="364">
        <f t="shared" si="0"/>
        <v>21998000</v>
      </c>
      <c r="E21" s="364">
        <f>SUM(E7:E20)</f>
        <v>19961332</v>
      </c>
    </row>
    <row r="22" spans="1:5" x14ac:dyDescent="0.25">
      <c r="A22" s="105" t="s">
        <v>18</v>
      </c>
      <c r="B22" s="106" t="s">
        <v>419</v>
      </c>
      <c r="C22" s="159">
        <v>13845000</v>
      </c>
      <c r="D22" s="159">
        <v>13845000</v>
      </c>
      <c r="E22" s="366">
        <v>13093600</v>
      </c>
    </row>
    <row r="23" spans="1:5" ht="25.5" x14ac:dyDescent="0.25">
      <c r="A23" s="105" t="s">
        <v>19</v>
      </c>
      <c r="B23" s="106" t="s">
        <v>420</v>
      </c>
      <c r="C23" s="498">
        <v>1500000</v>
      </c>
      <c r="D23" s="498">
        <v>1500000</v>
      </c>
      <c r="E23" s="366">
        <v>608600</v>
      </c>
    </row>
    <row r="24" spans="1:5" hidden="1" x14ac:dyDescent="0.25">
      <c r="A24" s="105" t="s">
        <v>20</v>
      </c>
      <c r="B24" s="106" t="s">
        <v>421</v>
      </c>
      <c r="C24" s="159">
        <v>0</v>
      </c>
      <c r="D24" s="159">
        <v>0</v>
      </c>
      <c r="E24" s="366">
        <v>0</v>
      </c>
    </row>
    <row r="25" spans="1:5" x14ac:dyDescent="0.25">
      <c r="A25" s="113" t="s">
        <v>21</v>
      </c>
      <c r="B25" s="114" t="s">
        <v>422</v>
      </c>
      <c r="C25" s="364">
        <f t="shared" ref="C25:D25" si="1">SUM(C22:C24)</f>
        <v>15345000</v>
      </c>
      <c r="D25" s="364">
        <f t="shared" si="1"/>
        <v>15345000</v>
      </c>
      <c r="E25" s="364">
        <f>SUM(E22:E24)</f>
        <v>13702200</v>
      </c>
    </row>
    <row r="26" spans="1:5" x14ac:dyDescent="0.25">
      <c r="A26" s="163" t="s">
        <v>22</v>
      </c>
      <c r="B26" s="164" t="s">
        <v>320</v>
      </c>
      <c r="C26" s="499">
        <f>C21+C25</f>
        <v>37343000</v>
      </c>
      <c r="D26" s="499">
        <f>D21+D25</f>
        <v>37343000</v>
      </c>
      <c r="E26" s="365">
        <f>+E21+E25</f>
        <v>33663532</v>
      </c>
    </row>
    <row r="27" spans="1:5" ht="25.5" x14ac:dyDescent="0.25">
      <c r="A27" s="163" t="s">
        <v>23</v>
      </c>
      <c r="B27" s="161" t="s">
        <v>321</v>
      </c>
      <c r="C27" s="365">
        <f t="shared" ref="C27:D27" si="2">SUM(C28:C34)</f>
        <v>4521000</v>
      </c>
      <c r="D27" s="365">
        <f t="shared" si="2"/>
        <v>4521000</v>
      </c>
      <c r="E27" s="365">
        <f>SUM(E28:E34)</f>
        <v>3088647</v>
      </c>
    </row>
    <row r="28" spans="1:5" x14ac:dyDescent="0.25">
      <c r="A28" s="193" t="s">
        <v>24</v>
      </c>
      <c r="B28" s="194" t="s">
        <v>423</v>
      </c>
      <c r="C28" s="159">
        <f>4080000+150000+231000</f>
        <v>4461000</v>
      </c>
      <c r="D28" s="159">
        <f>4080000+150000+231000</f>
        <v>4461000</v>
      </c>
      <c r="E28" s="366">
        <v>2941947</v>
      </c>
    </row>
    <row r="29" spans="1:5" hidden="1" x14ac:dyDescent="0.25">
      <c r="A29" s="105" t="s">
        <v>122</v>
      </c>
      <c r="B29" s="106" t="s">
        <v>424</v>
      </c>
      <c r="C29" s="159">
        <v>0</v>
      </c>
      <c r="D29" s="159">
        <v>0</v>
      </c>
      <c r="E29" s="363">
        <v>0</v>
      </c>
    </row>
    <row r="30" spans="1:5" hidden="1" x14ac:dyDescent="0.25">
      <c r="A30" s="105" t="s">
        <v>25</v>
      </c>
      <c r="B30" s="106" t="s">
        <v>425</v>
      </c>
      <c r="C30" s="159">
        <v>0</v>
      </c>
      <c r="D30" s="159">
        <v>0</v>
      </c>
      <c r="E30" s="363">
        <v>0</v>
      </c>
    </row>
    <row r="31" spans="1:5" x14ac:dyDescent="0.25">
      <c r="A31" s="193" t="s">
        <v>26</v>
      </c>
      <c r="B31" s="194" t="s">
        <v>426</v>
      </c>
      <c r="C31" s="159">
        <v>0</v>
      </c>
      <c r="D31" s="159">
        <v>0</v>
      </c>
      <c r="E31" s="363">
        <v>13800</v>
      </c>
    </row>
    <row r="32" spans="1:5" hidden="1" x14ac:dyDescent="0.25">
      <c r="A32" s="105" t="s">
        <v>123</v>
      </c>
      <c r="B32" s="106" t="s">
        <v>427</v>
      </c>
      <c r="C32" s="159">
        <v>0</v>
      </c>
      <c r="D32" s="159">
        <v>0</v>
      </c>
      <c r="E32" s="363">
        <v>0</v>
      </c>
    </row>
    <row r="33" spans="1:5" ht="25.5" x14ac:dyDescent="0.25">
      <c r="A33" s="105" t="s">
        <v>27</v>
      </c>
      <c r="B33" s="106" t="s">
        <v>428</v>
      </c>
      <c r="C33" s="159">
        <v>0</v>
      </c>
      <c r="D33" s="159">
        <v>0</v>
      </c>
      <c r="E33" s="363">
        <v>132900</v>
      </c>
    </row>
    <row r="34" spans="1:5" x14ac:dyDescent="0.25">
      <c r="A34" s="193" t="s">
        <v>28</v>
      </c>
      <c r="B34" s="194" t="s">
        <v>429</v>
      </c>
      <c r="C34" s="159">
        <v>60000</v>
      </c>
      <c r="D34" s="159">
        <v>60000</v>
      </c>
      <c r="E34" s="521">
        <v>0</v>
      </c>
    </row>
    <row r="35" spans="1:5" x14ac:dyDescent="0.25">
      <c r="A35" s="193" t="s">
        <v>29</v>
      </c>
      <c r="B35" s="108" t="s">
        <v>430</v>
      </c>
      <c r="C35" s="364">
        <f t="shared" ref="C35:E35" si="3">C36+C37+C38+C39</f>
        <v>200000</v>
      </c>
      <c r="D35" s="364">
        <f t="shared" si="3"/>
        <v>130000</v>
      </c>
      <c r="E35" s="364">
        <f t="shared" si="3"/>
        <v>68355</v>
      </c>
    </row>
    <row r="36" spans="1:5" x14ac:dyDescent="0.25">
      <c r="A36" s="105"/>
      <c r="B36" s="162" t="s">
        <v>431</v>
      </c>
      <c r="C36" s="159">
        <v>0</v>
      </c>
      <c r="D36" s="500">
        <v>0</v>
      </c>
      <c r="E36" s="366"/>
    </row>
    <row r="37" spans="1:5" x14ac:dyDescent="0.25">
      <c r="A37" s="105"/>
      <c r="B37" s="162" t="s">
        <v>432</v>
      </c>
      <c r="C37" s="159">
        <v>0</v>
      </c>
      <c r="D37" s="500">
        <v>0</v>
      </c>
      <c r="E37" s="366"/>
    </row>
    <row r="38" spans="1:5" x14ac:dyDescent="0.25">
      <c r="A38" s="105"/>
      <c r="B38" s="162" t="s">
        <v>433</v>
      </c>
      <c r="C38" s="159">
        <v>0</v>
      </c>
      <c r="D38" s="500">
        <v>0</v>
      </c>
      <c r="E38" s="366">
        <v>68355</v>
      </c>
    </row>
    <row r="39" spans="1:5" x14ac:dyDescent="0.25">
      <c r="A39" s="193"/>
      <c r="B39" s="501" t="s">
        <v>434</v>
      </c>
      <c r="C39" s="159">
        <v>200000</v>
      </c>
      <c r="D39" s="500">
        <v>130000</v>
      </c>
      <c r="E39" s="522">
        <v>0</v>
      </c>
    </row>
    <row r="40" spans="1:5" ht="25.5" hidden="1" x14ac:dyDescent="0.25">
      <c r="A40" s="105"/>
      <c r="B40" s="162" t="s">
        <v>435</v>
      </c>
      <c r="C40" s="159">
        <v>0</v>
      </c>
      <c r="D40" s="500">
        <v>0</v>
      </c>
      <c r="E40" s="500">
        <v>0</v>
      </c>
    </row>
    <row r="41" spans="1:5" x14ac:dyDescent="0.25">
      <c r="A41" s="107" t="s">
        <v>436</v>
      </c>
      <c r="B41" s="502" t="s">
        <v>437</v>
      </c>
      <c r="C41" s="367">
        <f t="shared" ref="C41:D41" si="4">SUM(C42:C48)</f>
        <v>3200000</v>
      </c>
      <c r="D41" s="367">
        <f t="shared" si="4"/>
        <v>4070000</v>
      </c>
      <c r="E41" s="476">
        <f>SUM(E42:E48)</f>
        <v>3995349</v>
      </c>
    </row>
    <row r="42" spans="1:5" x14ac:dyDescent="0.25">
      <c r="A42" s="105"/>
      <c r="B42" s="162" t="s">
        <v>438</v>
      </c>
      <c r="C42" s="500">
        <v>0</v>
      </c>
      <c r="D42" s="500">
        <v>0</v>
      </c>
      <c r="E42" s="366">
        <v>461743</v>
      </c>
    </row>
    <row r="43" spans="1:5" ht="25.5" x14ac:dyDescent="0.25">
      <c r="A43" s="193"/>
      <c r="B43" s="501" t="s">
        <v>439</v>
      </c>
      <c r="C43" s="159">
        <v>100000</v>
      </c>
      <c r="D43" s="159">
        <v>100000</v>
      </c>
      <c r="E43" s="366">
        <v>103965</v>
      </c>
    </row>
    <row r="44" spans="1:5" x14ac:dyDescent="0.25">
      <c r="A44" s="105"/>
      <c r="B44" s="162" t="s">
        <v>440</v>
      </c>
      <c r="C44" s="503">
        <v>0</v>
      </c>
      <c r="D44" s="503">
        <v>1035000</v>
      </c>
      <c r="E44" s="366">
        <v>1035000</v>
      </c>
    </row>
    <row r="45" spans="1:5" x14ac:dyDescent="0.25">
      <c r="A45" s="193"/>
      <c r="B45" s="501" t="s">
        <v>441</v>
      </c>
      <c r="C45" s="159">
        <v>1800000</v>
      </c>
      <c r="D45" s="159">
        <v>1635000</v>
      </c>
      <c r="E45" s="366">
        <v>1209088</v>
      </c>
    </row>
    <row r="46" spans="1:5" x14ac:dyDescent="0.25">
      <c r="A46" s="193"/>
      <c r="B46" s="501" t="s">
        <v>442</v>
      </c>
      <c r="C46" s="159">
        <v>400000</v>
      </c>
      <c r="D46" s="159">
        <v>400000</v>
      </c>
      <c r="E46" s="366">
        <v>156764</v>
      </c>
    </row>
    <row r="47" spans="1:5" x14ac:dyDescent="0.25">
      <c r="A47" s="193"/>
      <c r="B47" s="501" t="s">
        <v>443</v>
      </c>
      <c r="C47" s="159">
        <v>300000</v>
      </c>
      <c r="D47" s="159">
        <v>300000</v>
      </c>
      <c r="E47" s="366">
        <v>224355</v>
      </c>
    </row>
    <row r="48" spans="1:5" x14ac:dyDescent="0.25">
      <c r="A48" s="193"/>
      <c r="B48" s="501" t="s">
        <v>444</v>
      </c>
      <c r="C48" s="159">
        <v>600000</v>
      </c>
      <c r="D48" s="159">
        <v>600000</v>
      </c>
      <c r="E48" s="366">
        <v>804434</v>
      </c>
    </row>
    <row r="49" spans="1:5" hidden="1" x14ac:dyDescent="0.25">
      <c r="A49" s="105" t="s">
        <v>30</v>
      </c>
      <c r="B49" s="106" t="s">
        <v>445</v>
      </c>
      <c r="C49" s="159">
        <v>0</v>
      </c>
      <c r="D49" s="500">
        <v>0</v>
      </c>
      <c r="E49" s="500">
        <v>0</v>
      </c>
    </row>
    <row r="50" spans="1:5" x14ac:dyDescent="0.25">
      <c r="A50" s="107" t="s">
        <v>31</v>
      </c>
      <c r="B50" s="108" t="s">
        <v>446</v>
      </c>
      <c r="C50" s="367">
        <f t="shared" ref="C50:D50" si="5">+C35+C41+C49</f>
        <v>3400000</v>
      </c>
      <c r="D50" s="367">
        <f t="shared" si="5"/>
        <v>4200000</v>
      </c>
      <c r="E50" s="367">
        <f>+E35+E41+E49</f>
        <v>4063704</v>
      </c>
    </row>
    <row r="51" spans="1:5" x14ac:dyDescent="0.25">
      <c r="A51" s="193" t="s">
        <v>32</v>
      </c>
      <c r="B51" s="194" t="s">
        <v>447</v>
      </c>
      <c r="C51" s="159">
        <f>C54</f>
        <v>730000</v>
      </c>
      <c r="D51" s="159">
        <f>D54</f>
        <v>730000</v>
      </c>
      <c r="E51" s="159">
        <f>E54</f>
        <v>599129</v>
      </c>
    </row>
    <row r="52" spans="1:5" ht="25.5" hidden="1" x14ac:dyDescent="0.25">
      <c r="A52" s="105"/>
      <c r="B52" s="162" t="s">
        <v>448</v>
      </c>
      <c r="C52" s="159"/>
      <c r="D52" s="500">
        <v>0</v>
      </c>
      <c r="E52" s="500">
        <v>0</v>
      </c>
    </row>
    <row r="53" spans="1:5" hidden="1" x14ac:dyDescent="0.25">
      <c r="A53" s="105"/>
      <c r="B53" s="162" t="s">
        <v>449</v>
      </c>
      <c r="C53" s="159">
        <v>0</v>
      </c>
      <c r="D53" s="500">
        <v>0</v>
      </c>
      <c r="E53" s="500">
        <v>0</v>
      </c>
    </row>
    <row r="54" spans="1:5" x14ac:dyDescent="0.25">
      <c r="A54" s="193"/>
      <c r="B54" s="501" t="s">
        <v>450</v>
      </c>
      <c r="C54" s="159">
        <v>730000</v>
      </c>
      <c r="D54" s="500">
        <v>730000</v>
      </c>
      <c r="E54" s="366">
        <v>599129</v>
      </c>
    </row>
    <row r="55" spans="1:5" x14ac:dyDescent="0.25">
      <c r="A55" s="193" t="s">
        <v>33</v>
      </c>
      <c r="B55" s="194" t="s">
        <v>451</v>
      </c>
      <c r="C55" s="366">
        <f t="shared" ref="C55:D55" si="6">C56+C57</f>
        <v>150000</v>
      </c>
      <c r="D55" s="366">
        <f t="shared" si="6"/>
        <v>150000</v>
      </c>
      <c r="E55" s="366">
        <f>SUM(E56:E57)</f>
        <v>91404</v>
      </c>
    </row>
    <row r="56" spans="1:5" x14ac:dyDescent="0.25">
      <c r="A56" s="193"/>
      <c r="B56" s="501" t="s">
        <v>452</v>
      </c>
      <c r="C56" s="159">
        <v>150000</v>
      </c>
      <c r="D56" s="500">
        <v>150000</v>
      </c>
      <c r="E56" s="500">
        <v>91404</v>
      </c>
    </row>
    <row r="57" spans="1:5" hidden="1" x14ac:dyDescent="0.25">
      <c r="A57" s="105"/>
      <c r="B57" s="162" t="s">
        <v>453</v>
      </c>
      <c r="C57" s="159">
        <v>0</v>
      </c>
      <c r="D57" s="500">
        <v>0</v>
      </c>
      <c r="E57" s="366">
        <v>0</v>
      </c>
    </row>
    <row r="58" spans="1:5" x14ac:dyDescent="0.25">
      <c r="A58" s="107" t="s">
        <v>34</v>
      </c>
      <c r="B58" s="108" t="s">
        <v>454</v>
      </c>
      <c r="C58" s="367">
        <f t="shared" ref="C58:D58" si="7">+C51+C55</f>
        <v>880000</v>
      </c>
      <c r="D58" s="367">
        <f t="shared" si="7"/>
        <v>880000</v>
      </c>
      <c r="E58" s="367">
        <f>+E51+E55</f>
        <v>690533</v>
      </c>
    </row>
    <row r="59" spans="1:5" x14ac:dyDescent="0.25">
      <c r="A59" s="193" t="s">
        <v>86</v>
      </c>
      <c r="B59" s="194" t="s">
        <v>455</v>
      </c>
      <c r="C59" s="366">
        <f t="shared" ref="C59" si="8">SUM(C60:C62)</f>
        <v>9998000</v>
      </c>
      <c r="D59" s="366">
        <f t="shared" ref="D59" si="9">SUM(D60:D62)</f>
        <v>11597000</v>
      </c>
      <c r="E59" s="366">
        <f>E60+E61+E62</f>
        <v>9791328</v>
      </c>
    </row>
    <row r="60" spans="1:5" x14ac:dyDescent="0.25">
      <c r="A60" s="193"/>
      <c r="B60" s="501" t="s">
        <v>1568</v>
      </c>
      <c r="C60" s="159">
        <v>2700000</v>
      </c>
      <c r="D60" s="159">
        <v>3799000</v>
      </c>
      <c r="E60" s="366">
        <v>3026874</v>
      </c>
    </row>
    <row r="61" spans="1:5" x14ac:dyDescent="0.25">
      <c r="A61" s="193"/>
      <c r="B61" s="501" t="s">
        <v>1569</v>
      </c>
      <c r="C61" s="159">
        <v>6898000</v>
      </c>
      <c r="D61" s="159">
        <v>7398000</v>
      </c>
      <c r="E61" s="366">
        <v>6606420</v>
      </c>
    </row>
    <row r="62" spans="1:5" x14ac:dyDescent="0.25">
      <c r="A62" s="193"/>
      <c r="B62" s="501" t="s">
        <v>1570</v>
      </c>
      <c r="C62" s="159">
        <v>400000</v>
      </c>
      <c r="D62" s="159">
        <v>400000</v>
      </c>
      <c r="E62" s="366">
        <v>158034</v>
      </c>
    </row>
    <row r="63" spans="1:5" s="27" customFormat="1" x14ac:dyDescent="0.25">
      <c r="A63" s="105" t="s">
        <v>87</v>
      </c>
      <c r="B63" s="106" t="s">
        <v>459</v>
      </c>
      <c r="C63" s="159">
        <v>200000</v>
      </c>
      <c r="D63" s="500">
        <v>200000</v>
      </c>
      <c r="E63" s="366">
        <v>48434</v>
      </c>
    </row>
    <row r="64" spans="1:5" s="27" customFormat="1" hidden="1" x14ac:dyDescent="0.25">
      <c r="A64" s="105" t="s">
        <v>88</v>
      </c>
      <c r="B64" s="106" t="s">
        <v>1140</v>
      </c>
      <c r="C64" s="159">
        <v>0</v>
      </c>
      <c r="D64" s="500">
        <v>0</v>
      </c>
      <c r="E64" s="363">
        <v>0</v>
      </c>
    </row>
    <row r="65" spans="1:5" s="27" customFormat="1" ht="25.5" hidden="1" x14ac:dyDescent="0.25">
      <c r="A65" s="105" t="s">
        <v>35</v>
      </c>
      <c r="B65" s="106" t="s">
        <v>461</v>
      </c>
      <c r="C65" s="159">
        <v>0</v>
      </c>
      <c r="D65" s="500">
        <v>0</v>
      </c>
      <c r="E65" s="363">
        <v>0</v>
      </c>
    </row>
    <row r="66" spans="1:5" s="27" customFormat="1" x14ac:dyDescent="0.25">
      <c r="A66" s="193" t="s">
        <v>36</v>
      </c>
      <c r="B66" s="194" t="s">
        <v>462</v>
      </c>
      <c r="C66" s="366">
        <f t="shared" ref="C66:D66" si="10">SUM(C67:C70)</f>
        <v>1000000</v>
      </c>
      <c r="D66" s="366">
        <f t="shared" si="10"/>
        <v>800000</v>
      </c>
      <c r="E66" s="366">
        <f>SUM(E67:E70)</f>
        <v>293569</v>
      </c>
    </row>
    <row r="67" spans="1:5" s="27" customFormat="1" x14ac:dyDescent="0.25">
      <c r="A67" s="193"/>
      <c r="B67" s="501" t="s">
        <v>463</v>
      </c>
      <c r="C67" s="159">
        <v>400000</v>
      </c>
      <c r="D67" s="503">
        <v>300000</v>
      </c>
      <c r="E67" s="366">
        <v>176921</v>
      </c>
    </row>
    <row r="68" spans="1:5" hidden="1" x14ac:dyDescent="0.25">
      <c r="A68" s="193"/>
      <c r="B68" s="501" t="s">
        <v>464</v>
      </c>
      <c r="C68" s="159">
        <v>400000</v>
      </c>
      <c r="D68" s="503">
        <v>300000</v>
      </c>
      <c r="E68" s="366">
        <v>0</v>
      </c>
    </row>
    <row r="69" spans="1:5" x14ac:dyDescent="0.25">
      <c r="A69" s="193"/>
      <c r="B69" s="501" t="s">
        <v>465</v>
      </c>
      <c r="C69" s="159">
        <v>100000</v>
      </c>
      <c r="D69" s="503">
        <v>100000</v>
      </c>
      <c r="E69" s="366">
        <v>49500</v>
      </c>
    </row>
    <row r="70" spans="1:5" x14ac:dyDescent="0.25">
      <c r="A70" s="193"/>
      <c r="B70" s="501" t="s">
        <v>466</v>
      </c>
      <c r="C70" s="159">
        <v>100000</v>
      </c>
      <c r="D70" s="503">
        <v>100000</v>
      </c>
      <c r="E70" s="366">
        <v>67148</v>
      </c>
    </row>
    <row r="71" spans="1:5" hidden="1" x14ac:dyDescent="0.25">
      <c r="A71" s="105" t="s">
        <v>467</v>
      </c>
      <c r="B71" s="106" t="s">
        <v>468</v>
      </c>
      <c r="C71" s="159">
        <v>0</v>
      </c>
      <c r="D71" s="500">
        <v>0</v>
      </c>
      <c r="E71" s="363">
        <v>0</v>
      </c>
    </row>
    <row r="72" spans="1:5" hidden="1" x14ac:dyDescent="0.25">
      <c r="A72" s="105" t="s">
        <v>37</v>
      </c>
      <c r="B72" s="106" t="s">
        <v>469</v>
      </c>
      <c r="C72" s="159">
        <v>0</v>
      </c>
      <c r="D72" s="500">
        <v>0</v>
      </c>
      <c r="E72" s="363">
        <v>0</v>
      </c>
    </row>
    <row r="73" spans="1:5" x14ac:dyDescent="0.25">
      <c r="A73" s="193" t="s">
        <v>38</v>
      </c>
      <c r="B73" s="194" t="s">
        <v>470</v>
      </c>
      <c r="C73" s="366">
        <f t="shared" ref="C73:E73" si="11">SUM(C74:C76)</f>
        <v>8350000</v>
      </c>
      <c r="D73" s="366">
        <f t="shared" si="11"/>
        <v>11650000</v>
      </c>
      <c r="E73" s="366">
        <f t="shared" si="11"/>
        <v>11472754</v>
      </c>
    </row>
    <row r="74" spans="1:5" x14ac:dyDescent="0.25">
      <c r="A74" s="193"/>
      <c r="B74" s="501" t="s">
        <v>471</v>
      </c>
      <c r="C74" s="159">
        <v>7900000</v>
      </c>
      <c r="D74" s="159">
        <f>7900000+3300000</f>
        <v>11200000</v>
      </c>
      <c r="E74" s="366">
        <v>10918510</v>
      </c>
    </row>
    <row r="75" spans="1:5" x14ac:dyDescent="0.25">
      <c r="A75" s="193"/>
      <c r="B75" s="501" t="s">
        <v>472</v>
      </c>
      <c r="C75" s="159">
        <v>250000</v>
      </c>
      <c r="D75" s="159">
        <v>250000</v>
      </c>
      <c r="E75" s="366">
        <v>554244</v>
      </c>
    </row>
    <row r="76" spans="1:5" x14ac:dyDescent="0.25">
      <c r="A76" s="193"/>
      <c r="B76" s="501" t="s">
        <v>1141</v>
      </c>
      <c r="C76" s="159">
        <v>200000</v>
      </c>
      <c r="D76" s="159">
        <v>200000</v>
      </c>
      <c r="E76" s="522">
        <v>0</v>
      </c>
    </row>
    <row r="77" spans="1:5" x14ac:dyDescent="0.25">
      <c r="A77" s="193" t="s">
        <v>39</v>
      </c>
      <c r="B77" s="194" t="s">
        <v>474</v>
      </c>
      <c r="C77" s="366">
        <f t="shared" ref="C77" si="12">SUM(C78:C85)</f>
        <v>4900000</v>
      </c>
      <c r="D77" s="366">
        <v>6100150</v>
      </c>
      <c r="E77" s="366">
        <f>E78+E79+E80+E81+E82+E83+E84+E85</f>
        <v>5870128</v>
      </c>
    </row>
    <row r="78" spans="1:5" x14ac:dyDescent="0.25">
      <c r="A78" s="193"/>
      <c r="B78" s="501" t="s">
        <v>475</v>
      </c>
      <c r="C78" s="159">
        <v>150000</v>
      </c>
      <c r="D78" s="159">
        <v>150000</v>
      </c>
      <c r="E78" s="366">
        <v>77050</v>
      </c>
    </row>
    <row r="79" spans="1:5" x14ac:dyDescent="0.25">
      <c r="A79" s="105"/>
      <c r="B79" s="162" t="s">
        <v>476</v>
      </c>
      <c r="C79" s="159">
        <v>0</v>
      </c>
      <c r="D79" s="159">
        <v>0</v>
      </c>
      <c r="E79" s="366">
        <v>159439</v>
      </c>
    </row>
    <row r="80" spans="1:5" hidden="1" x14ac:dyDescent="0.25">
      <c r="A80" s="105"/>
      <c r="B80" s="162" t="s">
        <v>477</v>
      </c>
      <c r="C80" s="159">
        <v>0</v>
      </c>
      <c r="D80" s="159">
        <v>0</v>
      </c>
      <c r="E80" s="366">
        <v>0</v>
      </c>
    </row>
    <row r="81" spans="1:5" x14ac:dyDescent="0.25">
      <c r="A81" s="193"/>
      <c r="B81" s="501" t="s">
        <v>478</v>
      </c>
      <c r="C81" s="159">
        <v>250000</v>
      </c>
      <c r="D81" s="159">
        <v>250000</v>
      </c>
      <c r="E81" s="366">
        <v>40848</v>
      </c>
    </row>
    <row r="82" spans="1:5" x14ac:dyDescent="0.25">
      <c r="A82" s="105"/>
      <c r="B82" s="162" t="s">
        <v>479</v>
      </c>
      <c r="C82" s="159">
        <v>0</v>
      </c>
      <c r="D82" s="159">
        <v>0</v>
      </c>
      <c r="E82" s="366">
        <v>117000</v>
      </c>
    </row>
    <row r="83" spans="1:5" ht="25.5" x14ac:dyDescent="0.25">
      <c r="A83" s="193"/>
      <c r="B83" s="501" t="s">
        <v>480</v>
      </c>
      <c r="C83" s="159">
        <v>3000000</v>
      </c>
      <c r="D83" s="159">
        <v>3000000</v>
      </c>
      <c r="E83" s="366">
        <v>4130926</v>
      </c>
    </row>
    <row r="84" spans="1:5" x14ac:dyDescent="0.25">
      <c r="A84" s="193"/>
      <c r="B84" s="501" t="s">
        <v>481</v>
      </c>
      <c r="C84" s="159">
        <v>800000</v>
      </c>
      <c r="D84" s="159">
        <v>800000</v>
      </c>
      <c r="E84" s="366">
        <v>740219</v>
      </c>
    </row>
    <row r="85" spans="1:5" x14ac:dyDescent="0.25">
      <c r="A85" s="193"/>
      <c r="B85" s="501" t="s">
        <v>482</v>
      </c>
      <c r="C85" s="159">
        <v>700000</v>
      </c>
      <c r="D85" s="159">
        <v>700000</v>
      </c>
      <c r="E85" s="366">
        <v>604646</v>
      </c>
    </row>
    <row r="86" spans="1:5" x14ac:dyDescent="0.25">
      <c r="A86" s="107" t="s">
        <v>40</v>
      </c>
      <c r="B86" s="108" t="s">
        <v>483</v>
      </c>
      <c r="C86" s="367">
        <f>+C59+C66+C73+C77+C63</f>
        <v>24448000</v>
      </c>
      <c r="D86" s="367">
        <f>+D59+D66+D73+D77+D63</f>
        <v>30347150</v>
      </c>
      <c r="E86" s="367">
        <f>+E59+E66+E73+E77+E63</f>
        <v>27476213</v>
      </c>
    </row>
    <row r="87" spans="1:5" x14ac:dyDescent="0.25">
      <c r="A87" s="105" t="s">
        <v>484</v>
      </c>
      <c r="B87" s="106" t="s">
        <v>485</v>
      </c>
      <c r="C87" s="159">
        <v>0</v>
      </c>
      <c r="D87" s="500">
        <v>0</v>
      </c>
      <c r="E87" s="366"/>
    </row>
    <row r="88" spans="1:5" x14ac:dyDescent="0.25">
      <c r="A88" s="193" t="s">
        <v>41</v>
      </c>
      <c r="B88" s="194" t="s">
        <v>486</v>
      </c>
      <c r="C88" s="366">
        <f t="shared" ref="C88:E88" si="13">SUM(C89:C92)</f>
        <v>3500000</v>
      </c>
      <c r="D88" s="366">
        <f t="shared" si="13"/>
        <v>3000000</v>
      </c>
      <c r="E88" s="366">
        <f t="shared" si="13"/>
        <v>1710699</v>
      </c>
    </row>
    <row r="89" spans="1:5" x14ac:dyDescent="0.25">
      <c r="A89" s="105"/>
      <c r="B89" s="162" t="s">
        <v>487</v>
      </c>
      <c r="C89" s="159">
        <v>0</v>
      </c>
      <c r="D89" s="500">
        <v>0</v>
      </c>
      <c r="E89" s="366"/>
    </row>
    <row r="90" spans="1:5" x14ac:dyDescent="0.25">
      <c r="A90" s="193"/>
      <c r="B90" s="501" t="s">
        <v>488</v>
      </c>
      <c r="C90" s="159">
        <v>3500000</v>
      </c>
      <c r="D90" s="500">
        <v>3000000</v>
      </c>
      <c r="E90" s="366">
        <v>1710699</v>
      </c>
    </row>
    <row r="91" spans="1:5" x14ac:dyDescent="0.25">
      <c r="A91" s="105"/>
      <c r="B91" s="162" t="s">
        <v>489</v>
      </c>
      <c r="C91" s="159">
        <v>0</v>
      </c>
      <c r="D91" s="500">
        <v>0</v>
      </c>
      <c r="E91" s="366"/>
    </row>
    <row r="92" spans="1:5" x14ac:dyDescent="0.25">
      <c r="A92" s="105"/>
      <c r="B92" s="162" t="s">
        <v>490</v>
      </c>
      <c r="C92" s="159">
        <v>0</v>
      </c>
      <c r="D92" s="500">
        <v>0</v>
      </c>
      <c r="E92" s="366"/>
    </row>
    <row r="93" spans="1:5" x14ac:dyDescent="0.25">
      <c r="A93" s="107" t="s">
        <v>42</v>
      </c>
      <c r="B93" s="108" t="s">
        <v>491</v>
      </c>
      <c r="C93" s="367">
        <f t="shared" ref="C93:D93" si="14">C88</f>
        <v>3500000</v>
      </c>
      <c r="D93" s="367">
        <f t="shared" si="14"/>
        <v>3000000</v>
      </c>
      <c r="E93" s="367">
        <f>E87+E88</f>
        <v>1710699</v>
      </c>
    </row>
    <row r="94" spans="1:5" x14ac:dyDescent="0.25">
      <c r="A94" s="193" t="s">
        <v>43</v>
      </c>
      <c r="B94" s="194" t="s">
        <v>492</v>
      </c>
      <c r="C94" s="159">
        <v>5400000</v>
      </c>
      <c r="D94" s="159">
        <v>5501000</v>
      </c>
      <c r="E94" s="366">
        <v>4353618</v>
      </c>
    </row>
    <row r="95" spans="1:5" hidden="1" x14ac:dyDescent="0.25">
      <c r="A95" s="105" t="s">
        <v>44</v>
      </c>
      <c r="B95" s="106" t="s">
        <v>493</v>
      </c>
      <c r="C95" s="159">
        <v>0</v>
      </c>
      <c r="D95" s="500">
        <v>0</v>
      </c>
      <c r="E95" s="363">
        <v>0</v>
      </c>
    </row>
    <row r="96" spans="1:5" hidden="1" x14ac:dyDescent="0.25">
      <c r="A96" s="105" t="s">
        <v>192</v>
      </c>
      <c r="B96" s="106" t="s">
        <v>494</v>
      </c>
      <c r="C96" s="159">
        <v>0</v>
      </c>
      <c r="D96" s="500">
        <v>0</v>
      </c>
      <c r="E96" s="363">
        <v>0</v>
      </c>
    </row>
    <row r="97" spans="1:5" x14ac:dyDescent="0.25">
      <c r="A97" s="105" t="s">
        <v>495</v>
      </c>
      <c r="B97" s="106" t="s">
        <v>496</v>
      </c>
      <c r="C97" s="159">
        <v>0</v>
      </c>
      <c r="D97" s="500">
        <v>13596</v>
      </c>
      <c r="E97" s="366">
        <v>13596</v>
      </c>
    </row>
    <row r="98" spans="1:5" x14ac:dyDescent="0.25">
      <c r="A98" s="105" t="s">
        <v>194</v>
      </c>
      <c r="B98" s="106" t="s">
        <v>497</v>
      </c>
      <c r="C98" s="159">
        <v>0</v>
      </c>
      <c r="D98" s="500">
        <v>0</v>
      </c>
      <c r="E98" s="366"/>
    </row>
    <row r="99" spans="1:5" x14ac:dyDescent="0.25">
      <c r="A99" s="105" t="s">
        <v>498</v>
      </c>
      <c r="B99" s="106" t="s">
        <v>499</v>
      </c>
      <c r="C99" s="159">
        <v>0</v>
      </c>
      <c r="D99" s="500">
        <v>0</v>
      </c>
      <c r="E99" s="366"/>
    </row>
    <row r="100" spans="1:5" x14ac:dyDescent="0.25">
      <c r="A100" s="105" t="s">
        <v>500</v>
      </c>
      <c r="B100" s="106" t="s">
        <v>501</v>
      </c>
      <c r="C100" s="159">
        <v>0</v>
      </c>
      <c r="D100" s="500">
        <v>0</v>
      </c>
      <c r="E100" s="366"/>
    </row>
    <row r="101" spans="1:5" ht="25.5" x14ac:dyDescent="0.25">
      <c r="A101" s="105" t="s">
        <v>502</v>
      </c>
      <c r="B101" s="106" t="s">
        <v>503</v>
      </c>
      <c r="C101" s="159">
        <v>0</v>
      </c>
      <c r="D101" s="500">
        <v>0</v>
      </c>
      <c r="E101" s="366"/>
    </row>
    <row r="102" spans="1:5" x14ac:dyDescent="0.25">
      <c r="A102" s="105" t="s">
        <v>196</v>
      </c>
      <c r="B102" s="106" t="s">
        <v>504</v>
      </c>
      <c r="C102" s="159">
        <v>0</v>
      </c>
      <c r="D102" s="500">
        <v>0</v>
      </c>
      <c r="E102" s="366"/>
    </row>
    <row r="103" spans="1:5" x14ac:dyDescent="0.25">
      <c r="A103" s="193" t="s">
        <v>45</v>
      </c>
      <c r="B103" s="194" t="s">
        <v>505</v>
      </c>
      <c r="C103" s="366">
        <f>C106</f>
        <v>300000</v>
      </c>
      <c r="D103" s="366">
        <f t="shared" ref="D103:E103" si="15">D106</f>
        <v>150000</v>
      </c>
      <c r="E103" s="366">
        <f t="shared" si="15"/>
        <v>3952</v>
      </c>
    </row>
    <row r="104" spans="1:5" x14ac:dyDescent="0.25">
      <c r="A104" s="105"/>
      <c r="B104" s="162" t="s">
        <v>506</v>
      </c>
      <c r="C104" s="159">
        <v>0</v>
      </c>
      <c r="D104" s="500">
        <v>0</v>
      </c>
      <c r="E104" s="366"/>
    </row>
    <row r="105" spans="1:5" x14ac:dyDescent="0.25">
      <c r="A105" s="105"/>
      <c r="B105" s="162" t="s">
        <v>507</v>
      </c>
      <c r="C105" s="159">
        <v>0</v>
      </c>
      <c r="D105" s="500">
        <v>0</v>
      </c>
      <c r="E105" s="366"/>
    </row>
    <row r="106" spans="1:5" x14ac:dyDescent="0.25">
      <c r="A106" s="193"/>
      <c r="B106" s="501" t="s">
        <v>505</v>
      </c>
      <c r="C106" s="159">
        <v>300000</v>
      </c>
      <c r="D106" s="500">
        <v>150000</v>
      </c>
      <c r="E106" s="366">
        <v>3952</v>
      </c>
    </row>
    <row r="107" spans="1:5" ht="25.5" x14ac:dyDescent="0.25">
      <c r="A107" s="107" t="s">
        <v>46</v>
      </c>
      <c r="B107" s="108" t="s">
        <v>508</v>
      </c>
      <c r="C107" s="367">
        <f>+C94+C95+C96+C99+C103+C97</f>
        <v>5700000</v>
      </c>
      <c r="D107" s="367">
        <f>+D94+D95+D96+D99+D103+D97</f>
        <v>5664596</v>
      </c>
      <c r="E107" s="367">
        <f>+E94+E95+E96+E99+E103+E97</f>
        <v>4371166</v>
      </c>
    </row>
    <row r="108" spans="1:5" x14ac:dyDescent="0.25">
      <c r="A108" s="163" t="s">
        <v>47</v>
      </c>
      <c r="B108" s="164" t="s">
        <v>322</v>
      </c>
      <c r="C108" s="365">
        <f>+C50+C58+C86+C93+C107</f>
        <v>37928000</v>
      </c>
      <c r="D108" s="365">
        <f>+D50+D58+D86+D93+D107</f>
        <v>44091746</v>
      </c>
      <c r="E108" s="365">
        <f t="shared" ref="E108" si="16">+E50+E58+E86+E93+E107</f>
        <v>38312315</v>
      </c>
    </row>
    <row r="109" spans="1:5" x14ac:dyDescent="0.25">
      <c r="A109" s="105" t="s">
        <v>509</v>
      </c>
      <c r="B109" s="106" t="s">
        <v>510</v>
      </c>
      <c r="C109" s="159">
        <v>0</v>
      </c>
      <c r="D109" s="500">
        <v>0</v>
      </c>
      <c r="E109" s="366"/>
    </row>
    <row r="110" spans="1:5" x14ac:dyDescent="0.25">
      <c r="A110" s="105" t="s">
        <v>48</v>
      </c>
      <c r="B110" s="106" t="s">
        <v>511</v>
      </c>
      <c r="C110" s="159">
        <v>0</v>
      </c>
      <c r="D110" s="500">
        <v>0</v>
      </c>
      <c r="E110" s="366"/>
    </row>
    <row r="111" spans="1:5" x14ac:dyDescent="0.25">
      <c r="A111" s="105" t="s">
        <v>512</v>
      </c>
      <c r="B111" s="106" t="s">
        <v>513</v>
      </c>
      <c r="C111" s="159">
        <v>0</v>
      </c>
      <c r="D111" s="500">
        <v>0</v>
      </c>
      <c r="E111" s="366"/>
    </row>
    <row r="112" spans="1:5" x14ac:dyDescent="0.25">
      <c r="A112" s="105" t="s">
        <v>514</v>
      </c>
      <c r="B112" s="106" t="s">
        <v>515</v>
      </c>
      <c r="C112" s="159">
        <v>0</v>
      </c>
      <c r="D112" s="500">
        <v>0</v>
      </c>
      <c r="E112" s="366"/>
    </row>
    <row r="113" spans="1:5" x14ac:dyDescent="0.25">
      <c r="A113" s="105" t="s">
        <v>516</v>
      </c>
      <c r="B113" s="106" t="s">
        <v>517</v>
      </c>
      <c r="C113" s="159">
        <v>0</v>
      </c>
      <c r="D113" s="500">
        <v>0</v>
      </c>
      <c r="E113" s="366"/>
    </row>
    <row r="114" spans="1:5" x14ac:dyDescent="0.25">
      <c r="A114" s="105" t="s">
        <v>199</v>
      </c>
      <c r="B114" s="106" t="s">
        <v>518</v>
      </c>
      <c r="C114" s="159">
        <v>0</v>
      </c>
      <c r="D114" s="500">
        <v>0</v>
      </c>
      <c r="E114" s="366"/>
    </row>
    <row r="115" spans="1:5" ht="25.5" x14ac:dyDescent="0.25">
      <c r="A115" s="105" t="s">
        <v>201</v>
      </c>
      <c r="B115" s="106" t="s">
        <v>519</v>
      </c>
      <c r="C115" s="159">
        <v>0</v>
      </c>
      <c r="D115" s="500">
        <v>0</v>
      </c>
      <c r="E115" s="366"/>
    </row>
    <row r="116" spans="1:5" x14ac:dyDescent="0.25">
      <c r="A116" s="105" t="s">
        <v>89</v>
      </c>
      <c r="B116" s="106" t="s">
        <v>520</v>
      </c>
      <c r="C116" s="159">
        <v>0</v>
      </c>
      <c r="D116" s="500">
        <v>0</v>
      </c>
      <c r="E116" s="366"/>
    </row>
    <row r="117" spans="1:5" x14ac:dyDescent="0.25">
      <c r="A117" s="105" t="s">
        <v>204</v>
      </c>
      <c r="B117" s="106" t="s">
        <v>521</v>
      </c>
      <c r="C117" s="159">
        <v>0</v>
      </c>
      <c r="D117" s="500">
        <v>0</v>
      </c>
      <c r="E117" s="366"/>
    </row>
    <row r="118" spans="1:5" x14ac:dyDescent="0.25">
      <c r="A118" s="105" t="s">
        <v>522</v>
      </c>
      <c r="B118" s="106" t="s">
        <v>523</v>
      </c>
      <c r="C118" s="159">
        <v>0</v>
      </c>
      <c r="D118" s="500">
        <v>0</v>
      </c>
      <c r="E118" s="366"/>
    </row>
    <row r="119" spans="1:5" ht="25.5" x14ac:dyDescent="0.25">
      <c r="A119" s="105" t="s">
        <v>524</v>
      </c>
      <c r="B119" s="106" t="s">
        <v>525</v>
      </c>
      <c r="C119" s="159">
        <v>0</v>
      </c>
      <c r="D119" s="500">
        <v>0</v>
      </c>
      <c r="E119" s="366"/>
    </row>
    <row r="120" spans="1:5" x14ac:dyDescent="0.25">
      <c r="A120" s="105" t="s">
        <v>526</v>
      </c>
      <c r="B120" s="106" t="s">
        <v>527</v>
      </c>
      <c r="C120" s="159">
        <v>0</v>
      </c>
      <c r="D120" s="500">
        <v>0</v>
      </c>
      <c r="E120" s="366"/>
    </row>
    <row r="121" spans="1:5" ht="25.5" x14ac:dyDescent="0.25">
      <c r="A121" s="105" t="s">
        <v>528</v>
      </c>
      <c r="B121" s="106" t="s">
        <v>529</v>
      </c>
      <c r="C121" s="159">
        <v>0</v>
      </c>
      <c r="D121" s="500">
        <v>0</v>
      </c>
      <c r="E121" s="366"/>
    </row>
    <row r="122" spans="1:5" x14ac:dyDescent="0.25">
      <c r="A122" s="105" t="s">
        <v>287</v>
      </c>
      <c r="B122" s="106" t="s">
        <v>530</v>
      </c>
      <c r="C122" s="159">
        <v>0</v>
      </c>
      <c r="D122" s="500">
        <v>0</v>
      </c>
      <c r="E122" s="366"/>
    </row>
    <row r="123" spans="1:5" ht="25.5" x14ac:dyDescent="0.25">
      <c r="A123" s="105" t="s">
        <v>531</v>
      </c>
      <c r="B123" s="106" t="s">
        <v>532</v>
      </c>
      <c r="C123" s="159">
        <v>0</v>
      </c>
      <c r="D123" s="500">
        <v>0</v>
      </c>
      <c r="E123" s="366"/>
    </row>
    <row r="124" spans="1:5" x14ac:dyDescent="0.25">
      <c r="A124" s="105" t="s">
        <v>533</v>
      </c>
      <c r="B124" s="106" t="s">
        <v>534</v>
      </c>
      <c r="C124" s="159">
        <v>0</v>
      </c>
      <c r="D124" s="500">
        <v>0</v>
      </c>
      <c r="E124" s="366"/>
    </row>
    <row r="125" spans="1:5" x14ac:dyDescent="0.25">
      <c r="A125" s="105" t="s">
        <v>535</v>
      </c>
      <c r="B125" s="106" t="s">
        <v>536</v>
      </c>
      <c r="C125" s="159">
        <v>0</v>
      </c>
      <c r="D125" s="500">
        <v>0</v>
      </c>
      <c r="E125" s="366"/>
    </row>
    <row r="126" spans="1:5" x14ac:dyDescent="0.25">
      <c r="A126" s="105" t="s">
        <v>90</v>
      </c>
      <c r="B126" s="106" t="s">
        <v>537</v>
      </c>
      <c r="C126" s="159">
        <v>0</v>
      </c>
      <c r="D126" s="500">
        <v>0</v>
      </c>
      <c r="E126" s="366"/>
    </row>
    <row r="127" spans="1:5" ht="25.5" x14ac:dyDescent="0.25">
      <c r="A127" s="105" t="s">
        <v>91</v>
      </c>
      <c r="B127" s="106" t="s">
        <v>538</v>
      </c>
      <c r="C127" s="159">
        <v>0</v>
      </c>
      <c r="D127" s="500">
        <v>0</v>
      </c>
      <c r="E127" s="366"/>
    </row>
    <row r="128" spans="1:5" ht="25.5" x14ac:dyDescent="0.25">
      <c r="A128" s="105" t="s">
        <v>539</v>
      </c>
      <c r="B128" s="106" t="s">
        <v>540</v>
      </c>
      <c r="C128" s="159">
        <v>0</v>
      </c>
      <c r="D128" s="500">
        <v>0</v>
      </c>
      <c r="E128" s="366"/>
    </row>
    <row r="129" spans="1:5" x14ac:dyDescent="0.25">
      <c r="A129" s="105" t="s">
        <v>541</v>
      </c>
      <c r="B129" s="106" t="s">
        <v>542</v>
      </c>
      <c r="C129" s="159">
        <v>0</v>
      </c>
      <c r="D129" s="500">
        <v>0</v>
      </c>
      <c r="E129" s="366"/>
    </row>
    <row r="130" spans="1:5" x14ac:dyDescent="0.25">
      <c r="A130" s="105" t="s">
        <v>543</v>
      </c>
      <c r="B130" s="106" t="s">
        <v>544</v>
      </c>
      <c r="C130" s="159">
        <v>0</v>
      </c>
      <c r="D130" s="500">
        <v>0</v>
      </c>
      <c r="E130" s="366"/>
    </row>
    <row r="131" spans="1:5" ht="25.5" x14ac:dyDescent="0.25">
      <c r="A131" s="105" t="s">
        <v>545</v>
      </c>
      <c r="B131" s="106" t="s">
        <v>546</v>
      </c>
      <c r="C131" s="159">
        <v>0</v>
      </c>
      <c r="D131" s="500">
        <v>0</v>
      </c>
      <c r="E131" s="366"/>
    </row>
    <row r="132" spans="1:5" ht="51" x14ac:dyDescent="0.25">
      <c r="A132" s="105" t="s">
        <v>547</v>
      </c>
      <c r="B132" s="106" t="s">
        <v>548</v>
      </c>
      <c r="C132" s="159">
        <v>0</v>
      </c>
      <c r="D132" s="500">
        <v>0</v>
      </c>
      <c r="E132" s="366"/>
    </row>
    <row r="133" spans="1:5" ht="25.5" x14ac:dyDescent="0.25">
      <c r="A133" s="105" t="s">
        <v>549</v>
      </c>
      <c r="B133" s="106" t="s">
        <v>550</v>
      </c>
      <c r="C133" s="159">
        <v>0</v>
      </c>
      <c r="D133" s="500">
        <v>0</v>
      </c>
      <c r="E133" s="366"/>
    </row>
    <row r="134" spans="1:5" ht="25.5" x14ac:dyDescent="0.25">
      <c r="A134" s="105" t="s">
        <v>551</v>
      </c>
      <c r="B134" s="106" t="s">
        <v>552</v>
      </c>
      <c r="C134" s="159">
        <v>0</v>
      </c>
      <c r="D134" s="500">
        <v>0</v>
      </c>
      <c r="E134" s="366"/>
    </row>
    <row r="135" spans="1:5" x14ac:dyDescent="0.25">
      <c r="A135" s="105" t="s">
        <v>553</v>
      </c>
      <c r="B135" s="106" t="s">
        <v>554</v>
      </c>
      <c r="C135" s="159">
        <v>0</v>
      </c>
      <c r="D135" s="500">
        <v>0</v>
      </c>
      <c r="E135" s="366"/>
    </row>
    <row r="136" spans="1:5" x14ac:dyDescent="0.25">
      <c r="A136" s="105" t="s">
        <v>555</v>
      </c>
      <c r="B136" s="106" t="s">
        <v>556</v>
      </c>
      <c r="C136" s="159">
        <v>0</v>
      </c>
      <c r="D136" s="500">
        <v>0</v>
      </c>
      <c r="E136" s="366"/>
    </row>
    <row r="137" spans="1:5" ht="25.5" x14ac:dyDescent="0.25">
      <c r="A137" s="105" t="s">
        <v>557</v>
      </c>
      <c r="B137" s="106" t="s">
        <v>558</v>
      </c>
      <c r="C137" s="159">
        <v>0</v>
      </c>
      <c r="D137" s="500">
        <v>0</v>
      </c>
      <c r="E137" s="366"/>
    </row>
    <row r="138" spans="1:5" x14ac:dyDescent="0.25">
      <c r="A138" s="105" t="s">
        <v>559</v>
      </c>
      <c r="B138" s="106" t="s">
        <v>560</v>
      </c>
      <c r="C138" s="159">
        <v>0</v>
      </c>
      <c r="D138" s="500">
        <v>0</v>
      </c>
      <c r="E138" s="366"/>
    </row>
    <row r="139" spans="1:5" ht="25.5" x14ac:dyDescent="0.25">
      <c r="A139" s="105" t="s">
        <v>561</v>
      </c>
      <c r="B139" s="106" t="s">
        <v>562</v>
      </c>
      <c r="C139" s="159">
        <v>0</v>
      </c>
      <c r="D139" s="500">
        <v>0</v>
      </c>
      <c r="E139" s="366"/>
    </row>
    <row r="140" spans="1:5" x14ac:dyDescent="0.25">
      <c r="A140" s="105" t="s">
        <v>563</v>
      </c>
      <c r="B140" s="106" t="s">
        <v>564</v>
      </c>
      <c r="C140" s="159">
        <v>0</v>
      </c>
      <c r="D140" s="500">
        <v>0</v>
      </c>
      <c r="E140" s="366"/>
    </row>
    <row r="141" spans="1:5" x14ac:dyDescent="0.25">
      <c r="A141" s="105" t="s">
        <v>565</v>
      </c>
      <c r="B141" s="106" t="s">
        <v>566</v>
      </c>
      <c r="C141" s="159">
        <v>0</v>
      </c>
      <c r="D141" s="500">
        <v>0</v>
      </c>
      <c r="E141" s="366"/>
    </row>
    <row r="142" spans="1:5" x14ac:dyDescent="0.25">
      <c r="A142" s="105" t="s">
        <v>567</v>
      </c>
      <c r="B142" s="106" t="s">
        <v>568</v>
      </c>
      <c r="C142" s="159">
        <v>0</v>
      </c>
      <c r="D142" s="500">
        <v>0</v>
      </c>
      <c r="E142" s="366"/>
    </row>
    <row r="143" spans="1:5" x14ac:dyDescent="0.25">
      <c r="A143" s="105" t="s">
        <v>569</v>
      </c>
      <c r="B143" s="106" t="s">
        <v>570</v>
      </c>
      <c r="C143" s="159">
        <v>0</v>
      </c>
      <c r="D143" s="500">
        <v>0</v>
      </c>
      <c r="E143" s="366"/>
    </row>
    <row r="144" spans="1:5" ht="25.5" x14ac:dyDescent="0.25">
      <c r="A144" s="105" t="s">
        <v>571</v>
      </c>
      <c r="B144" s="106" t="s">
        <v>572</v>
      </c>
      <c r="C144" s="159">
        <v>0</v>
      </c>
      <c r="D144" s="500">
        <v>0</v>
      </c>
      <c r="E144" s="366"/>
    </row>
    <row r="145" spans="1:5" ht="25.5" x14ac:dyDescent="0.25">
      <c r="A145" s="105" t="s">
        <v>573</v>
      </c>
      <c r="B145" s="106" t="s">
        <v>574</v>
      </c>
      <c r="C145" s="159">
        <v>0</v>
      </c>
      <c r="D145" s="500">
        <v>0</v>
      </c>
      <c r="E145" s="366"/>
    </row>
    <row r="146" spans="1:5" ht="25.5" x14ac:dyDescent="0.25">
      <c r="A146" s="105" t="s">
        <v>575</v>
      </c>
      <c r="B146" s="106" t="s">
        <v>576</v>
      </c>
      <c r="C146" s="159">
        <v>0</v>
      </c>
      <c r="D146" s="500">
        <v>0</v>
      </c>
      <c r="E146" s="366"/>
    </row>
    <row r="147" spans="1:5" ht="25.5" x14ac:dyDescent="0.25">
      <c r="A147" s="105" t="s">
        <v>302</v>
      </c>
      <c r="B147" s="106" t="s">
        <v>577</v>
      </c>
      <c r="C147" s="159">
        <v>0</v>
      </c>
      <c r="D147" s="500">
        <v>0</v>
      </c>
      <c r="E147" s="366"/>
    </row>
    <row r="148" spans="1:5" x14ac:dyDescent="0.25">
      <c r="A148" s="105" t="s">
        <v>578</v>
      </c>
      <c r="B148" s="106" t="s">
        <v>579</v>
      </c>
      <c r="C148" s="159">
        <v>0</v>
      </c>
      <c r="D148" s="500">
        <v>0</v>
      </c>
      <c r="E148" s="366"/>
    </row>
    <row r="149" spans="1:5" x14ac:dyDescent="0.25">
      <c r="A149" s="105" t="s">
        <v>207</v>
      </c>
      <c r="B149" s="106" t="s">
        <v>580</v>
      </c>
      <c r="C149" s="159">
        <v>0</v>
      </c>
      <c r="D149" s="500">
        <v>0</v>
      </c>
      <c r="E149" s="366"/>
    </row>
    <row r="150" spans="1:5" x14ac:dyDescent="0.25">
      <c r="A150" s="105" t="s">
        <v>581</v>
      </c>
      <c r="B150" s="106" t="s">
        <v>582</v>
      </c>
      <c r="C150" s="159">
        <v>0</v>
      </c>
      <c r="D150" s="500">
        <v>0</v>
      </c>
      <c r="E150" s="366"/>
    </row>
    <row r="151" spans="1:5" x14ac:dyDescent="0.25">
      <c r="A151" s="193" t="s">
        <v>583</v>
      </c>
      <c r="B151" s="194" t="s">
        <v>584</v>
      </c>
      <c r="C151" s="363">
        <f>C152+C153+C154+C155+C156+C157+C158+C159+C160+C161+C162+C163+C164+C165+C166+C167+C168+C169+C170+C171+C172+C173+C174</f>
        <v>4000000</v>
      </c>
      <c r="D151" s="363">
        <f>D152+D153+D154+D155+D156+D157+D158+D159+D160+D161+D162+D163+D164+D165+D166+D167+D168+D169+D170+D171+D172+D173+D174</f>
        <v>4000000</v>
      </c>
      <c r="E151" s="363">
        <v>2270000</v>
      </c>
    </row>
    <row r="152" spans="1:5" x14ac:dyDescent="0.25">
      <c r="A152" s="105" t="s">
        <v>585</v>
      </c>
      <c r="B152" s="106" t="s">
        <v>586</v>
      </c>
      <c r="C152" s="159">
        <v>0</v>
      </c>
      <c r="D152" s="500">
        <v>0</v>
      </c>
      <c r="E152" s="366"/>
    </row>
    <row r="153" spans="1:5" ht="25.5" x14ac:dyDescent="0.25">
      <c r="A153" s="105" t="s">
        <v>587</v>
      </c>
      <c r="B153" s="106" t="s">
        <v>588</v>
      </c>
      <c r="C153" s="159">
        <v>0</v>
      </c>
      <c r="D153" s="500">
        <v>0</v>
      </c>
      <c r="E153" s="366"/>
    </row>
    <row r="154" spans="1:5" x14ac:dyDescent="0.25">
      <c r="A154" s="105" t="s">
        <v>589</v>
      </c>
      <c r="B154" s="106" t="s">
        <v>590</v>
      </c>
      <c r="C154" s="159">
        <v>0</v>
      </c>
      <c r="D154" s="500">
        <v>0</v>
      </c>
      <c r="E154" s="366"/>
    </row>
    <row r="155" spans="1:5" x14ac:dyDescent="0.25">
      <c r="A155" s="105" t="s">
        <v>591</v>
      </c>
      <c r="B155" s="106" t="s">
        <v>592</v>
      </c>
      <c r="C155" s="159">
        <v>0</v>
      </c>
      <c r="D155" s="500">
        <v>0</v>
      </c>
      <c r="E155" s="366"/>
    </row>
    <row r="156" spans="1:5" x14ac:dyDescent="0.25">
      <c r="A156" s="105" t="s">
        <v>288</v>
      </c>
      <c r="B156" s="106" t="s">
        <v>593</v>
      </c>
      <c r="C156" s="159">
        <v>0</v>
      </c>
      <c r="D156" s="500">
        <v>0</v>
      </c>
      <c r="E156" s="366"/>
    </row>
    <row r="157" spans="1:5" ht="25.5" x14ac:dyDescent="0.25">
      <c r="A157" s="105" t="s">
        <v>92</v>
      </c>
      <c r="B157" s="106" t="s">
        <v>594</v>
      </c>
      <c r="C157" s="159">
        <v>0</v>
      </c>
      <c r="D157" s="500">
        <v>0</v>
      </c>
      <c r="E157" s="366"/>
    </row>
    <row r="158" spans="1:5" ht="25.5" x14ac:dyDescent="0.25">
      <c r="A158" s="105" t="s">
        <v>595</v>
      </c>
      <c r="B158" s="106" t="s">
        <v>596</v>
      </c>
      <c r="C158" s="159">
        <v>0</v>
      </c>
      <c r="D158" s="500">
        <v>0</v>
      </c>
      <c r="E158" s="366"/>
    </row>
    <row r="159" spans="1:5" ht="25.5" x14ac:dyDescent="0.25">
      <c r="A159" s="105" t="s">
        <v>289</v>
      </c>
      <c r="B159" s="106" t="s">
        <v>597</v>
      </c>
      <c r="C159" s="159">
        <v>0</v>
      </c>
      <c r="D159" s="500">
        <v>0</v>
      </c>
      <c r="E159" s="366"/>
    </row>
    <row r="160" spans="1:5" ht="25.5" x14ac:dyDescent="0.25">
      <c r="A160" s="105" t="s">
        <v>598</v>
      </c>
      <c r="B160" s="106" t="s">
        <v>599</v>
      </c>
      <c r="C160" s="159">
        <v>0</v>
      </c>
      <c r="D160" s="500">
        <v>0</v>
      </c>
      <c r="E160" s="366"/>
    </row>
    <row r="161" spans="1:5" ht="25.5" x14ac:dyDescent="0.25">
      <c r="A161" s="105" t="s">
        <v>600</v>
      </c>
      <c r="B161" s="106" t="s">
        <v>601</v>
      </c>
      <c r="C161" s="159">
        <v>0</v>
      </c>
      <c r="D161" s="500">
        <v>0</v>
      </c>
      <c r="E161" s="366"/>
    </row>
    <row r="162" spans="1:5" x14ac:dyDescent="0.25">
      <c r="A162" s="105" t="s">
        <v>303</v>
      </c>
      <c r="B162" s="106" t="s">
        <v>602</v>
      </c>
      <c r="C162" s="159">
        <v>0</v>
      </c>
      <c r="D162" s="500">
        <v>0</v>
      </c>
      <c r="E162" s="366"/>
    </row>
    <row r="163" spans="1:5" ht="25.5" x14ac:dyDescent="0.25">
      <c r="A163" s="105" t="s">
        <v>49</v>
      </c>
      <c r="B163" s="106" t="s">
        <v>603</v>
      </c>
      <c r="C163" s="159">
        <v>0</v>
      </c>
      <c r="D163" s="500">
        <v>0</v>
      </c>
      <c r="E163" s="366"/>
    </row>
    <row r="164" spans="1:5" x14ac:dyDescent="0.25">
      <c r="A164" s="105" t="s">
        <v>93</v>
      </c>
      <c r="B164" s="106" t="s">
        <v>604</v>
      </c>
      <c r="C164" s="159">
        <v>0</v>
      </c>
      <c r="D164" s="500">
        <v>0</v>
      </c>
      <c r="E164" s="366"/>
    </row>
    <row r="165" spans="1:5" x14ac:dyDescent="0.25">
      <c r="A165" s="105" t="s">
        <v>605</v>
      </c>
      <c r="B165" s="106" t="s">
        <v>606</v>
      </c>
      <c r="C165" s="159">
        <v>0</v>
      </c>
      <c r="D165" s="500">
        <v>0</v>
      </c>
      <c r="E165" s="366"/>
    </row>
    <row r="166" spans="1:5" ht="25.5" x14ac:dyDescent="0.25">
      <c r="A166" s="105" t="s">
        <v>50</v>
      </c>
      <c r="B166" s="106" t="s">
        <v>607</v>
      </c>
      <c r="C166" s="159">
        <v>0</v>
      </c>
      <c r="D166" s="500">
        <v>0</v>
      </c>
      <c r="E166" s="366"/>
    </row>
    <row r="167" spans="1:5" hidden="1" x14ac:dyDescent="0.25">
      <c r="A167" s="105" t="s">
        <v>304</v>
      </c>
      <c r="B167" s="106" t="s">
        <v>608</v>
      </c>
      <c r="C167" s="159">
        <v>0</v>
      </c>
      <c r="D167" s="500">
        <v>0</v>
      </c>
      <c r="E167" s="366">
        <v>0</v>
      </c>
    </row>
    <row r="168" spans="1:5" x14ac:dyDescent="0.25">
      <c r="A168" s="105" t="s">
        <v>609</v>
      </c>
      <c r="B168" s="106" t="s">
        <v>610</v>
      </c>
      <c r="C168" s="159">
        <v>0</v>
      </c>
      <c r="D168" s="500">
        <v>0</v>
      </c>
      <c r="E168" s="366">
        <v>2270000</v>
      </c>
    </row>
    <row r="169" spans="1:5" ht="25.5" x14ac:dyDescent="0.25">
      <c r="A169" s="105" t="s">
        <v>611</v>
      </c>
      <c r="B169" s="106" t="s">
        <v>612</v>
      </c>
      <c r="C169" s="159">
        <v>0</v>
      </c>
      <c r="D169" s="500">
        <v>0</v>
      </c>
      <c r="E169" s="366"/>
    </row>
    <row r="170" spans="1:5" x14ac:dyDescent="0.25">
      <c r="A170" s="105" t="s">
        <v>290</v>
      </c>
      <c r="B170" s="106" t="s">
        <v>613</v>
      </c>
      <c r="C170" s="159">
        <v>0</v>
      </c>
      <c r="D170" s="500">
        <v>0</v>
      </c>
      <c r="E170" s="366"/>
    </row>
    <row r="171" spans="1:5" hidden="1" x14ac:dyDescent="0.25">
      <c r="A171" s="105" t="s">
        <v>614</v>
      </c>
      <c r="B171" s="106" t="s">
        <v>615</v>
      </c>
      <c r="C171" s="159">
        <v>0</v>
      </c>
      <c r="D171" s="500">
        <v>0</v>
      </c>
      <c r="E171" s="366">
        <v>0</v>
      </c>
    </row>
    <row r="172" spans="1:5" ht="25.5" x14ac:dyDescent="0.25">
      <c r="A172" s="105" t="s">
        <v>616</v>
      </c>
      <c r="B172" s="106" t="s">
        <v>617</v>
      </c>
      <c r="C172" s="159">
        <v>0</v>
      </c>
      <c r="D172" s="500">
        <v>0</v>
      </c>
      <c r="E172" s="366"/>
    </row>
    <row r="173" spans="1:5" ht="25.5" x14ac:dyDescent="0.25">
      <c r="A173" s="193" t="s">
        <v>305</v>
      </c>
      <c r="B173" s="194" t="s">
        <v>618</v>
      </c>
      <c r="C173" s="159">
        <v>4000000</v>
      </c>
      <c r="D173" s="503">
        <v>4000000</v>
      </c>
      <c r="E173" s="366">
        <v>2270000</v>
      </c>
    </row>
    <row r="174" spans="1:5" ht="25.5" x14ac:dyDescent="0.25">
      <c r="A174" s="105" t="s">
        <v>619</v>
      </c>
      <c r="B174" s="106" t="s">
        <v>620</v>
      </c>
      <c r="C174" s="159">
        <v>0</v>
      </c>
      <c r="D174" s="500">
        <v>0</v>
      </c>
      <c r="E174" s="366"/>
    </row>
    <row r="175" spans="1:5" x14ac:dyDescent="0.25">
      <c r="A175" s="163" t="s">
        <v>323</v>
      </c>
      <c r="B175" s="164" t="s">
        <v>324</v>
      </c>
      <c r="C175" s="365">
        <f t="shared" ref="C175:E175" si="17">+C151</f>
        <v>4000000</v>
      </c>
      <c r="D175" s="365">
        <f t="shared" si="17"/>
        <v>4000000</v>
      </c>
      <c r="E175" s="365">
        <f t="shared" si="17"/>
        <v>2270000</v>
      </c>
    </row>
    <row r="176" spans="1:5" x14ac:dyDescent="0.25">
      <c r="A176" s="105" t="s">
        <v>621</v>
      </c>
      <c r="B176" s="106" t="s">
        <v>622</v>
      </c>
      <c r="C176" s="159">
        <v>0</v>
      </c>
      <c r="D176" s="500">
        <v>0</v>
      </c>
      <c r="E176" s="366"/>
    </row>
    <row r="177" spans="1:5" x14ac:dyDescent="0.25">
      <c r="A177" s="105" t="s">
        <v>623</v>
      </c>
      <c r="B177" s="106" t="s">
        <v>624</v>
      </c>
      <c r="C177" s="159">
        <v>0</v>
      </c>
      <c r="D177" s="500">
        <v>0</v>
      </c>
      <c r="E177" s="366"/>
    </row>
    <row r="178" spans="1:5" x14ac:dyDescent="0.25">
      <c r="A178" s="105" t="s">
        <v>625</v>
      </c>
      <c r="B178" s="106" t="s">
        <v>626</v>
      </c>
      <c r="C178" s="159">
        <v>0</v>
      </c>
      <c r="D178" s="503">
        <v>1611950</v>
      </c>
      <c r="E178" s="363">
        <v>1611288</v>
      </c>
    </row>
    <row r="179" spans="1:5" ht="25.5" x14ac:dyDescent="0.25">
      <c r="A179" s="105" t="s">
        <v>627</v>
      </c>
      <c r="B179" s="106" t="s">
        <v>628</v>
      </c>
      <c r="C179" s="159">
        <v>0</v>
      </c>
      <c r="D179" s="500">
        <v>0</v>
      </c>
      <c r="E179" s="362"/>
    </row>
    <row r="180" spans="1:5" ht="25.5" x14ac:dyDescent="0.25">
      <c r="A180" s="105" t="s">
        <v>629</v>
      </c>
      <c r="B180" s="106" t="s">
        <v>630</v>
      </c>
      <c r="C180" s="159">
        <v>0</v>
      </c>
      <c r="D180" s="500">
        <v>0</v>
      </c>
      <c r="E180" s="366"/>
    </row>
    <row r="181" spans="1:5" x14ac:dyDescent="0.25">
      <c r="A181" s="105" t="s">
        <v>631</v>
      </c>
      <c r="B181" s="106" t="s">
        <v>632</v>
      </c>
      <c r="C181" s="159">
        <v>0</v>
      </c>
      <c r="D181" s="500">
        <v>0</v>
      </c>
      <c r="E181" s="366"/>
    </row>
    <row r="182" spans="1:5" x14ac:dyDescent="0.25">
      <c r="A182" s="105" t="s">
        <v>633</v>
      </c>
      <c r="B182" s="106" t="s">
        <v>634</v>
      </c>
      <c r="C182" s="159">
        <v>0</v>
      </c>
      <c r="D182" s="500">
        <v>0</v>
      </c>
      <c r="E182" s="366"/>
    </row>
    <row r="183" spans="1:5" ht="25.5" x14ac:dyDescent="0.25">
      <c r="A183" s="105" t="s">
        <v>635</v>
      </c>
      <c r="B183" s="106" t="s">
        <v>636</v>
      </c>
      <c r="C183" s="159">
        <v>0</v>
      </c>
      <c r="D183" s="500">
        <v>0</v>
      </c>
      <c r="E183" s="366"/>
    </row>
    <row r="184" spans="1:5" x14ac:dyDescent="0.25">
      <c r="A184" s="105" t="s">
        <v>637</v>
      </c>
      <c r="B184" s="106" t="s">
        <v>638</v>
      </c>
      <c r="C184" s="159">
        <v>0</v>
      </c>
      <c r="D184" s="500">
        <v>0</v>
      </c>
      <c r="E184" s="366"/>
    </row>
    <row r="185" spans="1:5" x14ac:dyDescent="0.25">
      <c r="A185" s="105" t="s">
        <v>639</v>
      </c>
      <c r="B185" s="106" t="s">
        <v>640</v>
      </c>
      <c r="C185" s="159">
        <v>0</v>
      </c>
      <c r="D185" s="500">
        <v>0</v>
      </c>
      <c r="E185" s="366"/>
    </row>
    <row r="186" spans="1:5" x14ac:dyDescent="0.25">
      <c r="A186" s="105" t="s">
        <v>641</v>
      </c>
      <c r="B186" s="106" t="s">
        <v>642</v>
      </c>
      <c r="C186" s="159">
        <v>0</v>
      </c>
      <c r="D186" s="500">
        <v>0</v>
      </c>
      <c r="E186" s="366"/>
    </row>
    <row r="187" spans="1:5" x14ac:dyDescent="0.25">
      <c r="A187" s="105" t="s">
        <v>643</v>
      </c>
      <c r="B187" s="106" t="s">
        <v>644</v>
      </c>
      <c r="C187" s="159">
        <v>0</v>
      </c>
      <c r="D187" s="500">
        <v>0</v>
      </c>
      <c r="E187" s="366"/>
    </row>
    <row r="188" spans="1:5" x14ac:dyDescent="0.25">
      <c r="A188" s="105" t="s">
        <v>645</v>
      </c>
      <c r="B188" s="106" t="s">
        <v>646</v>
      </c>
      <c r="C188" s="159">
        <v>0</v>
      </c>
      <c r="D188" s="500">
        <v>0</v>
      </c>
      <c r="E188" s="366"/>
    </row>
    <row r="189" spans="1:5" x14ac:dyDescent="0.25">
      <c r="A189" s="105" t="s">
        <v>647</v>
      </c>
      <c r="B189" s="106" t="s">
        <v>648</v>
      </c>
      <c r="C189" s="159">
        <v>0</v>
      </c>
      <c r="D189" s="500">
        <v>0</v>
      </c>
      <c r="E189" s="366"/>
    </row>
    <row r="190" spans="1:5" x14ac:dyDescent="0.25">
      <c r="A190" s="105" t="s">
        <v>291</v>
      </c>
      <c r="B190" s="106" t="s">
        <v>649</v>
      </c>
      <c r="C190" s="159">
        <v>0</v>
      </c>
      <c r="D190" s="500">
        <v>0</v>
      </c>
      <c r="E190" s="366"/>
    </row>
    <row r="191" spans="1:5" ht="25.5" x14ac:dyDescent="0.25">
      <c r="A191" s="105" t="s">
        <v>650</v>
      </c>
      <c r="B191" s="106" t="s">
        <v>651</v>
      </c>
      <c r="C191" s="159">
        <v>0</v>
      </c>
      <c r="D191" s="500">
        <v>0</v>
      </c>
      <c r="E191" s="366"/>
    </row>
    <row r="192" spans="1:5" x14ac:dyDescent="0.25">
      <c r="A192" s="105" t="s">
        <v>94</v>
      </c>
      <c r="B192" s="106" t="s">
        <v>652</v>
      </c>
      <c r="C192" s="159">
        <v>0</v>
      </c>
      <c r="D192" s="500">
        <v>0</v>
      </c>
      <c r="E192" s="366"/>
    </row>
    <row r="193" spans="1:5" x14ac:dyDescent="0.25">
      <c r="A193" s="105" t="s">
        <v>653</v>
      </c>
      <c r="B193" s="106" t="s">
        <v>654</v>
      </c>
      <c r="C193" s="159">
        <v>0</v>
      </c>
      <c r="D193" s="500">
        <v>0</v>
      </c>
      <c r="E193" s="366"/>
    </row>
    <row r="194" spans="1:5" ht="25.5" x14ac:dyDescent="0.25">
      <c r="A194" s="105" t="s">
        <v>655</v>
      </c>
      <c r="B194" s="106" t="s">
        <v>656</v>
      </c>
      <c r="C194" s="159">
        <v>0</v>
      </c>
      <c r="D194" s="500">
        <v>0</v>
      </c>
      <c r="E194" s="366"/>
    </row>
    <row r="195" spans="1:5" x14ac:dyDescent="0.25">
      <c r="A195" s="105" t="s">
        <v>292</v>
      </c>
      <c r="B195" s="106" t="s">
        <v>657</v>
      </c>
      <c r="C195" s="159">
        <v>0</v>
      </c>
      <c r="D195" s="500">
        <v>0</v>
      </c>
      <c r="E195" s="366"/>
    </row>
    <row r="196" spans="1:5" x14ac:dyDescent="0.25">
      <c r="A196" s="105" t="s">
        <v>658</v>
      </c>
      <c r="B196" s="106" t="s">
        <v>659</v>
      </c>
      <c r="C196" s="159">
        <v>0</v>
      </c>
      <c r="D196" s="500">
        <v>0</v>
      </c>
      <c r="E196" s="366"/>
    </row>
    <row r="197" spans="1:5" x14ac:dyDescent="0.25">
      <c r="A197" s="105" t="s">
        <v>95</v>
      </c>
      <c r="B197" s="106" t="s">
        <v>660</v>
      </c>
      <c r="C197" s="159">
        <v>0</v>
      </c>
      <c r="D197" s="500">
        <v>0</v>
      </c>
      <c r="E197" s="366"/>
    </row>
    <row r="198" spans="1:5" x14ac:dyDescent="0.25">
      <c r="A198" s="105" t="s">
        <v>661</v>
      </c>
      <c r="B198" s="106" t="s">
        <v>662</v>
      </c>
      <c r="C198" s="159">
        <v>0</v>
      </c>
      <c r="D198" s="500">
        <v>0</v>
      </c>
      <c r="E198" s="366"/>
    </row>
    <row r="199" spans="1:5" x14ac:dyDescent="0.25">
      <c r="A199" s="105" t="s">
        <v>663</v>
      </c>
      <c r="B199" s="106" t="s">
        <v>664</v>
      </c>
      <c r="C199" s="159">
        <v>0</v>
      </c>
      <c r="D199" s="500">
        <v>0</v>
      </c>
      <c r="E199" s="366"/>
    </row>
    <row r="200" spans="1:5" x14ac:dyDescent="0.25">
      <c r="A200" s="105" t="s">
        <v>209</v>
      </c>
      <c r="B200" s="106" t="s">
        <v>665</v>
      </c>
      <c r="C200" s="159">
        <v>0</v>
      </c>
      <c r="D200" s="500">
        <v>0</v>
      </c>
      <c r="E200" s="366"/>
    </row>
    <row r="201" spans="1:5" x14ac:dyDescent="0.25">
      <c r="A201" s="105" t="s">
        <v>666</v>
      </c>
      <c r="B201" s="106" t="s">
        <v>667</v>
      </c>
      <c r="C201" s="159">
        <v>0</v>
      </c>
      <c r="D201" s="500">
        <v>0</v>
      </c>
      <c r="E201" s="366"/>
    </row>
    <row r="202" spans="1:5" ht="25.5" x14ac:dyDescent="0.25">
      <c r="A202" s="193" t="s">
        <v>293</v>
      </c>
      <c r="B202" s="194" t="s">
        <v>668</v>
      </c>
      <c r="C202" s="363">
        <f t="shared" ref="C202:E202" si="18">C203+C204+C205+C206+C208+C207+C209+C210+C211+C212</f>
        <v>9420000</v>
      </c>
      <c r="D202" s="363">
        <f t="shared" si="18"/>
        <v>10920000</v>
      </c>
      <c r="E202" s="363">
        <f t="shared" si="18"/>
        <v>10709618</v>
      </c>
    </row>
    <row r="203" spans="1:5" x14ac:dyDescent="0.25">
      <c r="A203" s="105" t="s">
        <v>669</v>
      </c>
      <c r="B203" s="106" t="s">
        <v>670</v>
      </c>
      <c r="C203" s="159">
        <v>0</v>
      </c>
      <c r="D203" s="500">
        <v>0</v>
      </c>
      <c r="E203" s="366"/>
    </row>
    <row r="204" spans="1:5" x14ac:dyDescent="0.25">
      <c r="A204" s="105" t="s">
        <v>306</v>
      </c>
      <c r="B204" s="106" t="s">
        <v>671</v>
      </c>
      <c r="C204" s="159">
        <v>0</v>
      </c>
      <c r="D204" s="500">
        <v>0</v>
      </c>
      <c r="E204" s="366"/>
    </row>
    <row r="205" spans="1:5" ht="25.5" x14ac:dyDescent="0.25">
      <c r="A205" s="105" t="s">
        <v>672</v>
      </c>
      <c r="B205" s="106" t="s">
        <v>673</v>
      </c>
      <c r="C205" s="159">
        <v>0</v>
      </c>
      <c r="D205" s="500">
        <v>0</v>
      </c>
      <c r="E205" s="366"/>
    </row>
    <row r="206" spans="1:5" x14ac:dyDescent="0.25">
      <c r="A206" s="105" t="s">
        <v>211</v>
      </c>
      <c r="B206" s="106" t="s">
        <v>674</v>
      </c>
      <c r="C206" s="159">
        <v>0</v>
      </c>
      <c r="D206" s="500">
        <v>0</v>
      </c>
      <c r="E206" s="366"/>
    </row>
    <row r="207" spans="1:5" x14ac:dyDescent="0.25">
      <c r="A207" s="105" t="s">
        <v>213</v>
      </c>
      <c r="B207" s="106" t="s">
        <v>675</v>
      </c>
      <c r="C207" s="159">
        <v>0</v>
      </c>
      <c r="D207" s="500">
        <v>0</v>
      </c>
      <c r="E207" s="366"/>
    </row>
    <row r="208" spans="1:5" x14ac:dyDescent="0.25">
      <c r="A208" s="105" t="s">
        <v>676</v>
      </c>
      <c r="B208" s="106" t="s">
        <v>677</v>
      </c>
      <c r="C208" s="159">
        <v>0</v>
      </c>
      <c r="D208" s="500">
        <v>0</v>
      </c>
      <c r="E208" s="366"/>
    </row>
    <row r="209" spans="1:5" x14ac:dyDescent="0.25">
      <c r="A209" s="193" t="s">
        <v>678</v>
      </c>
      <c r="B209" s="194" t="s">
        <v>679</v>
      </c>
      <c r="C209" s="159">
        <v>9420000</v>
      </c>
      <c r="D209" s="500">
        <v>10920000</v>
      </c>
      <c r="E209" s="366">
        <v>10709618</v>
      </c>
    </row>
    <row r="210" spans="1:5" x14ac:dyDescent="0.25">
      <c r="A210" s="105" t="s">
        <v>680</v>
      </c>
      <c r="B210" s="106" t="s">
        <v>681</v>
      </c>
      <c r="C210" s="500">
        <v>0</v>
      </c>
      <c r="D210" s="500">
        <v>0</v>
      </c>
      <c r="E210" s="366"/>
    </row>
    <row r="211" spans="1:5" x14ac:dyDescent="0.25">
      <c r="A211" s="105" t="s">
        <v>682</v>
      </c>
      <c r="B211" s="106" t="s">
        <v>683</v>
      </c>
      <c r="C211" s="500">
        <v>0</v>
      </c>
      <c r="D211" s="500">
        <v>0</v>
      </c>
      <c r="E211" s="366"/>
    </row>
    <row r="212" spans="1:5" x14ac:dyDescent="0.25">
      <c r="A212" s="105" t="s">
        <v>294</v>
      </c>
      <c r="B212" s="106" t="s">
        <v>684</v>
      </c>
      <c r="C212" s="500">
        <v>0</v>
      </c>
      <c r="D212" s="500">
        <v>0</v>
      </c>
      <c r="E212" s="366"/>
    </row>
    <row r="213" spans="1:5" ht="25.5" x14ac:dyDescent="0.25">
      <c r="A213" s="105" t="s">
        <v>295</v>
      </c>
      <c r="B213" s="106" t="s">
        <v>685</v>
      </c>
      <c r="C213" s="500">
        <v>0</v>
      </c>
      <c r="D213" s="500">
        <v>0</v>
      </c>
      <c r="E213" s="366"/>
    </row>
    <row r="214" spans="1:5" ht="25.5" x14ac:dyDescent="0.25">
      <c r="A214" s="105" t="s">
        <v>686</v>
      </c>
      <c r="B214" s="106" t="s">
        <v>687</v>
      </c>
      <c r="C214" s="500">
        <v>0</v>
      </c>
      <c r="D214" s="500">
        <v>0</v>
      </c>
      <c r="E214" s="366"/>
    </row>
    <row r="215" spans="1:5" ht="25.5" x14ac:dyDescent="0.25">
      <c r="A215" s="105" t="s">
        <v>688</v>
      </c>
      <c r="B215" s="106" t="s">
        <v>689</v>
      </c>
      <c r="C215" s="500">
        <v>0</v>
      </c>
      <c r="D215" s="500">
        <v>0</v>
      </c>
      <c r="E215" s="366"/>
    </row>
    <row r="216" spans="1:5" x14ac:dyDescent="0.25">
      <c r="A216" s="105" t="s">
        <v>96</v>
      </c>
      <c r="B216" s="106" t="s">
        <v>690</v>
      </c>
      <c r="C216" s="500">
        <v>0</v>
      </c>
      <c r="D216" s="500">
        <v>0</v>
      </c>
      <c r="E216" s="366"/>
    </row>
    <row r="217" spans="1:5" x14ac:dyDescent="0.25">
      <c r="A217" s="105" t="s">
        <v>691</v>
      </c>
      <c r="B217" s="106" t="s">
        <v>692</v>
      </c>
      <c r="C217" s="500">
        <v>0</v>
      </c>
      <c r="D217" s="500">
        <v>0</v>
      </c>
      <c r="E217" s="366"/>
    </row>
    <row r="218" spans="1:5" x14ac:dyDescent="0.25">
      <c r="A218" s="105" t="s">
        <v>215</v>
      </c>
      <c r="B218" s="106" t="s">
        <v>693</v>
      </c>
      <c r="C218" s="500">
        <v>0</v>
      </c>
      <c r="D218" s="500">
        <v>0</v>
      </c>
      <c r="E218" s="366"/>
    </row>
    <row r="219" spans="1:5" x14ac:dyDescent="0.25">
      <c r="A219" s="105" t="s">
        <v>97</v>
      </c>
      <c r="B219" s="106" t="s">
        <v>694</v>
      </c>
      <c r="C219" s="500">
        <v>0</v>
      </c>
      <c r="D219" s="500">
        <v>0</v>
      </c>
      <c r="E219" s="366"/>
    </row>
    <row r="220" spans="1:5" x14ac:dyDescent="0.25">
      <c r="A220" s="105" t="s">
        <v>695</v>
      </c>
      <c r="B220" s="106" t="s">
        <v>696</v>
      </c>
      <c r="C220" s="500">
        <v>0</v>
      </c>
      <c r="D220" s="500">
        <v>0</v>
      </c>
      <c r="E220" s="366"/>
    </row>
    <row r="221" spans="1:5" x14ac:dyDescent="0.25">
      <c r="A221" s="105" t="s">
        <v>697</v>
      </c>
      <c r="B221" s="106" t="s">
        <v>698</v>
      </c>
      <c r="C221" s="500">
        <v>0</v>
      </c>
      <c r="D221" s="500">
        <v>0</v>
      </c>
      <c r="E221" s="366"/>
    </row>
    <row r="222" spans="1:5" ht="25.5" x14ac:dyDescent="0.25">
      <c r="A222" s="105" t="s">
        <v>699</v>
      </c>
      <c r="B222" s="106" t="s">
        <v>700</v>
      </c>
      <c r="C222" s="500">
        <v>0</v>
      </c>
      <c r="D222" s="500">
        <v>0</v>
      </c>
      <c r="E222" s="366"/>
    </row>
    <row r="223" spans="1:5" x14ac:dyDescent="0.25">
      <c r="A223" s="105" t="s">
        <v>701</v>
      </c>
      <c r="B223" s="106" t="s">
        <v>702</v>
      </c>
      <c r="C223" s="500">
        <v>0</v>
      </c>
      <c r="D223" s="500">
        <v>0</v>
      </c>
      <c r="E223" s="366"/>
    </row>
    <row r="224" spans="1:5" x14ac:dyDescent="0.25">
      <c r="A224" s="105" t="s">
        <v>51</v>
      </c>
      <c r="B224" s="106" t="s">
        <v>703</v>
      </c>
      <c r="C224" s="500">
        <v>0</v>
      </c>
      <c r="D224" s="500">
        <v>0</v>
      </c>
      <c r="E224" s="366"/>
    </row>
    <row r="225" spans="1:5" x14ac:dyDescent="0.25">
      <c r="A225" s="105" t="s">
        <v>52</v>
      </c>
      <c r="B225" s="106" t="s">
        <v>704</v>
      </c>
      <c r="C225" s="500">
        <v>0</v>
      </c>
      <c r="D225" s="500">
        <v>0</v>
      </c>
      <c r="E225" s="366"/>
    </row>
    <row r="226" spans="1:5" x14ac:dyDescent="0.25">
      <c r="A226" s="105" t="s">
        <v>344</v>
      </c>
      <c r="B226" s="106" t="s">
        <v>705</v>
      </c>
      <c r="C226" s="500">
        <v>0</v>
      </c>
      <c r="D226" s="500">
        <v>0</v>
      </c>
      <c r="E226" s="366"/>
    </row>
    <row r="227" spans="1:5" x14ac:dyDescent="0.25">
      <c r="A227" s="105" t="s">
        <v>53</v>
      </c>
      <c r="B227" s="106" t="s">
        <v>706</v>
      </c>
      <c r="C227" s="500">
        <v>0</v>
      </c>
      <c r="D227" s="500">
        <v>0</v>
      </c>
      <c r="E227" s="366"/>
    </row>
    <row r="228" spans="1:5" x14ac:dyDescent="0.25">
      <c r="A228" s="105" t="s">
        <v>98</v>
      </c>
      <c r="B228" s="106" t="s">
        <v>707</v>
      </c>
      <c r="C228" s="500">
        <v>0</v>
      </c>
      <c r="D228" s="500">
        <v>0</v>
      </c>
      <c r="E228" s="366"/>
    </row>
    <row r="229" spans="1:5" ht="25.5" x14ac:dyDescent="0.25">
      <c r="A229" s="107" t="s">
        <v>708</v>
      </c>
      <c r="B229" s="108" t="s">
        <v>1571</v>
      </c>
      <c r="C229" s="367">
        <f t="shared" ref="C229:D229" si="19">+C231+C237</f>
        <v>740000</v>
      </c>
      <c r="D229" s="367">
        <f t="shared" si="19"/>
        <v>7737500</v>
      </c>
      <c r="E229" s="367">
        <f>E231+E237</f>
        <v>6997500</v>
      </c>
    </row>
    <row r="230" spans="1:5" hidden="1" x14ac:dyDescent="0.25">
      <c r="A230" s="105" t="s">
        <v>220</v>
      </c>
      <c r="B230" s="106" t="s">
        <v>710</v>
      </c>
      <c r="C230" s="159">
        <v>0</v>
      </c>
      <c r="D230" s="500">
        <v>0</v>
      </c>
      <c r="E230" s="366">
        <v>0</v>
      </c>
    </row>
    <row r="231" spans="1:5" ht="25.5" hidden="1" x14ac:dyDescent="0.25">
      <c r="A231" s="193" t="s">
        <v>222</v>
      </c>
      <c r="B231" s="194" t="s">
        <v>1572</v>
      </c>
      <c r="C231" s="159">
        <v>0</v>
      </c>
      <c r="D231" s="500">
        <v>0</v>
      </c>
      <c r="E231" s="366">
        <v>0</v>
      </c>
    </row>
    <row r="232" spans="1:5" hidden="1" x14ac:dyDescent="0.25">
      <c r="A232" s="105" t="s">
        <v>54</v>
      </c>
      <c r="B232" s="106" t="s">
        <v>711</v>
      </c>
      <c r="C232" s="159">
        <v>0</v>
      </c>
      <c r="D232" s="500">
        <v>0</v>
      </c>
      <c r="E232" s="366">
        <v>0</v>
      </c>
    </row>
    <row r="233" spans="1:5" hidden="1" x14ac:dyDescent="0.25">
      <c r="A233" s="105" t="s">
        <v>307</v>
      </c>
      <c r="B233" s="106" t="s">
        <v>1573</v>
      </c>
      <c r="C233" s="159">
        <v>0</v>
      </c>
      <c r="D233" s="500">
        <v>0</v>
      </c>
      <c r="E233" s="366">
        <v>0</v>
      </c>
    </row>
    <row r="234" spans="1:5" hidden="1" x14ac:dyDescent="0.25">
      <c r="A234" s="105" t="s">
        <v>99</v>
      </c>
      <c r="B234" s="106" t="s">
        <v>712</v>
      </c>
      <c r="C234" s="159">
        <v>0</v>
      </c>
      <c r="D234" s="500">
        <v>0</v>
      </c>
      <c r="E234" s="366">
        <v>0</v>
      </c>
    </row>
    <row r="235" spans="1:5" hidden="1" x14ac:dyDescent="0.25">
      <c r="A235" s="105" t="s">
        <v>55</v>
      </c>
      <c r="B235" s="106" t="s">
        <v>1142</v>
      </c>
      <c r="C235" s="159">
        <v>0</v>
      </c>
      <c r="D235" s="500">
        <v>0</v>
      </c>
      <c r="E235" s="366">
        <v>0</v>
      </c>
    </row>
    <row r="236" spans="1:5" ht="25.5" hidden="1" x14ac:dyDescent="0.25">
      <c r="A236" s="105" t="s">
        <v>56</v>
      </c>
      <c r="B236" s="106" t="s">
        <v>1143</v>
      </c>
      <c r="C236" s="159">
        <v>0</v>
      </c>
      <c r="D236" s="500">
        <v>0</v>
      </c>
      <c r="E236" s="366">
        <v>0</v>
      </c>
    </row>
    <row r="237" spans="1:5" x14ac:dyDescent="0.25">
      <c r="A237" s="193" t="s">
        <v>100</v>
      </c>
      <c r="B237" s="194" t="s">
        <v>1144</v>
      </c>
      <c r="C237" s="159">
        <v>740000</v>
      </c>
      <c r="D237" s="500">
        <v>7737500</v>
      </c>
      <c r="E237" s="366">
        <v>6997500</v>
      </c>
    </row>
    <row r="238" spans="1:5" hidden="1" x14ac:dyDescent="0.25">
      <c r="A238" s="105" t="s">
        <v>308</v>
      </c>
      <c r="B238" s="106" t="s">
        <v>1499</v>
      </c>
      <c r="C238" s="159">
        <v>0</v>
      </c>
      <c r="D238" s="500">
        <v>0</v>
      </c>
      <c r="E238" s="366">
        <v>0</v>
      </c>
    </row>
    <row r="239" spans="1:5" hidden="1" x14ac:dyDescent="0.25">
      <c r="A239" s="105" t="s">
        <v>101</v>
      </c>
      <c r="B239" s="106" t="s">
        <v>1165</v>
      </c>
      <c r="C239" s="159">
        <v>0</v>
      </c>
      <c r="D239" s="500">
        <v>0</v>
      </c>
      <c r="E239" s="366">
        <v>0</v>
      </c>
    </row>
    <row r="240" spans="1:5" hidden="1" x14ac:dyDescent="0.25">
      <c r="A240" s="105" t="s">
        <v>57</v>
      </c>
      <c r="B240" s="106" t="s">
        <v>1574</v>
      </c>
      <c r="C240" s="159">
        <v>0</v>
      </c>
      <c r="D240" s="500">
        <v>0</v>
      </c>
      <c r="E240" s="366">
        <v>0</v>
      </c>
    </row>
    <row r="241" spans="1:5" x14ac:dyDescent="0.25">
      <c r="A241" s="193" t="s">
        <v>58</v>
      </c>
      <c r="B241" s="194" t="s">
        <v>719</v>
      </c>
      <c r="C241" s="504">
        <f>9793886-3509000-480000-140000-38919-78272</f>
        <v>5547695</v>
      </c>
      <c r="D241" s="505">
        <v>130719842</v>
      </c>
      <c r="E241" s="522">
        <v>0</v>
      </c>
    </row>
    <row r="242" spans="1:5" ht="25.5" x14ac:dyDescent="0.25">
      <c r="A242" s="163" t="s">
        <v>309</v>
      </c>
      <c r="B242" s="164" t="s">
        <v>325</v>
      </c>
      <c r="C242" s="365">
        <f t="shared" ref="C242" si="20">+C202+C229+C241+C178+C235+C232</f>
        <v>15707695</v>
      </c>
      <c r="D242" s="365">
        <f>+D202+D229+D241+D178+D235+D232</f>
        <v>150989292</v>
      </c>
      <c r="E242" s="365">
        <f>+E202+E229+E241+E178</f>
        <v>19318406</v>
      </c>
    </row>
    <row r="243" spans="1:5" x14ac:dyDescent="0.25">
      <c r="A243" s="105" t="s">
        <v>720</v>
      </c>
      <c r="B243" s="106" t="s">
        <v>721</v>
      </c>
      <c r="C243" s="159">
        <v>2000000</v>
      </c>
      <c r="D243" s="500">
        <v>5392800</v>
      </c>
      <c r="E243" s="366">
        <v>3595000</v>
      </c>
    </row>
    <row r="244" spans="1:5" x14ac:dyDescent="0.25">
      <c r="A244" s="193" t="s">
        <v>722</v>
      </c>
      <c r="B244" s="194" t="s">
        <v>723</v>
      </c>
      <c r="C244" s="159">
        <v>2010000</v>
      </c>
      <c r="D244" s="500">
        <v>2010000</v>
      </c>
      <c r="E244" s="366">
        <v>2004046</v>
      </c>
    </row>
    <row r="245" spans="1:5" hidden="1" x14ac:dyDescent="0.25">
      <c r="A245" s="105" t="s">
        <v>59</v>
      </c>
      <c r="B245" s="106" t="s">
        <v>724</v>
      </c>
      <c r="C245" s="159">
        <v>0</v>
      </c>
      <c r="D245" s="500">
        <v>0</v>
      </c>
      <c r="E245" s="366">
        <v>0</v>
      </c>
    </row>
    <row r="246" spans="1:5" hidden="1" x14ac:dyDescent="0.25">
      <c r="A246" s="105" t="s">
        <v>60</v>
      </c>
      <c r="B246" s="106" t="s">
        <v>725</v>
      </c>
      <c r="C246" s="159">
        <v>0</v>
      </c>
      <c r="D246" s="500">
        <v>0</v>
      </c>
      <c r="E246" s="366">
        <v>0</v>
      </c>
    </row>
    <row r="247" spans="1:5" x14ac:dyDescent="0.25">
      <c r="A247" s="193" t="s">
        <v>310</v>
      </c>
      <c r="B247" s="194" t="s">
        <v>726</v>
      </c>
      <c r="C247" s="159">
        <v>1500000</v>
      </c>
      <c r="D247" s="500">
        <v>1760000</v>
      </c>
      <c r="E247" s="366">
        <v>1759143</v>
      </c>
    </row>
    <row r="248" spans="1:5" x14ac:dyDescent="0.25">
      <c r="A248" s="105" t="s">
        <v>313</v>
      </c>
      <c r="B248" s="106" t="s">
        <v>727</v>
      </c>
      <c r="C248" s="159">
        <v>0</v>
      </c>
      <c r="D248" s="500">
        <v>0</v>
      </c>
      <c r="E248" s="366"/>
    </row>
    <row r="249" spans="1:5" x14ac:dyDescent="0.25">
      <c r="A249" s="105" t="s">
        <v>728</v>
      </c>
      <c r="B249" s="106" t="s">
        <v>729</v>
      </c>
      <c r="C249" s="159">
        <v>0</v>
      </c>
      <c r="D249" s="500">
        <v>0</v>
      </c>
      <c r="E249" s="366"/>
    </row>
    <row r="250" spans="1:5" x14ac:dyDescent="0.25">
      <c r="A250" s="193" t="s">
        <v>61</v>
      </c>
      <c r="B250" s="194" t="s">
        <v>730</v>
      </c>
      <c r="C250" s="159">
        <v>625000</v>
      </c>
      <c r="D250" s="500">
        <v>791200</v>
      </c>
      <c r="E250" s="366">
        <v>705918</v>
      </c>
    </row>
    <row r="251" spans="1:5" x14ac:dyDescent="0.25">
      <c r="A251" s="163" t="s">
        <v>311</v>
      </c>
      <c r="B251" s="161" t="s">
        <v>326</v>
      </c>
      <c r="C251" s="365">
        <f t="shared" ref="C251:D251" si="21">SUBTOTAL(9,C243:C250)</f>
        <v>6135000</v>
      </c>
      <c r="D251" s="365">
        <f t="shared" si="21"/>
        <v>9954000</v>
      </c>
      <c r="E251" s="365">
        <f t="shared" ref="E251" si="22">SUBTOTAL(9,E243:E250)</f>
        <v>8064107</v>
      </c>
    </row>
    <row r="252" spans="1:5" hidden="1" x14ac:dyDescent="0.25">
      <c r="A252" s="193" t="s">
        <v>296</v>
      </c>
      <c r="B252" s="194" t="s">
        <v>731</v>
      </c>
      <c r="C252" s="159"/>
      <c r="D252" s="500">
        <v>0</v>
      </c>
      <c r="E252" s="366">
        <v>0</v>
      </c>
    </row>
    <row r="253" spans="1:5" hidden="1" x14ac:dyDescent="0.25">
      <c r="A253" s="105" t="s">
        <v>732</v>
      </c>
      <c r="B253" s="106" t="s">
        <v>733</v>
      </c>
      <c r="C253" s="159">
        <v>0</v>
      </c>
      <c r="D253" s="500">
        <v>0</v>
      </c>
      <c r="E253" s="366">
        <v>0</v>
      </c>
    </row>
    <row r="254" spans="1:5" hidden="1" x14ac:dyDescent="0.25">
      <c r="A254" s="105" t="s">
        <v>734</v>
      </c>
      <c r="B254" s="106" t="s">
        <v>735</v>
      </c>
      <c r="C254" s="159">
        <v>0</v>
      </c>
      <c r="D254" s="500">
        <v>0</v>
      </c>
      <c r="E254" s="366">
        <v>0</v>
      </c>
    </row>
    <row r="255" spans="1:5" hidden="1" x14ac:dyDescent="0.25">
      <c r="A255" s="193" t="s">
        <v>297</v>
      </c>
      <c r="B255" s="194" t="s">
        <v>736</v>
      </c>
      <c r="C255" s="159"/>
      <c r="D255" s="500">
        <v>0</v>
      </c>
      <c r="E255" s="366">
        <v>0</v>
      </c>
    </row>
    <row r="256" spans="1:5" hidden="1" x14ac:dyDescent="0.25">
      <c r="A256" s="163" t="s">
        <v>327</v>
      </c>
      <c r="B256" s="161" t="s">
        <v>328</v>
      </c>
      <c r="C256" s="365">
        <f t="shared" ref="C256:D256" si="23">SUBTOTAL(9,C252:C255)</f>
        <v>0</v>
      </c>
      <c r="D256" s="365">
        <f t="shared" si="23"/>
        <v>0</v>
      </c>
      <c r="E256" s="365">
        <f>SUBTOTAL(9,E252:E255)</f>
        <v>0</v>
      </c>
    </row>
    <row r="257" spans="1:5" ht="25.5" x14ac:dyDescent="0.25">
      <c r="A257" s="105" t="s">
        <v>102</v>
      </c>
      <c r="B257" s="106" t="s">
        <v>737</v>
      </c>
      <c r="C257" s="159">
        <v>0</v>
      </c>
      <c r="D257" s="500">
        <v>0</v>
      </c>
      <c r="E257" s="366"/>
    </row>
    <row r="258" spans="1:5" ht="25.5" x14ac:dyDescent="0.25">
      <c r="A258" s="105" t="s">
        <v>738</v>
      </c>
      <c r="B258" s="106" t="s">
        <v>739</v>
      </c>
      <c r="C258" s="159">
        <v>0</v>
      </c>
      <c r="D258" s="500">
        <v>0</v>
      </c>
      <c r="E258" s="366"/>
    </row>
    <row r="259" spans="1:5" x14ac:dyDescent="0.25">
      <c r="A259" s="105" t="s">
        <v>740</v>
      </c>
      <c r="B259" s="106" t="s">
        <v>741</v>
      </c>
      <c r="C259" s="159">
        <v>0</v>
      </c>
      <c r="D259" s="500">
        <v>0</v>
      </c>
      <c r="E259" s="366"/>
    </row>
    <row r="260" spans="1:5" x14ac:dyDescent="0.25">
      <c r="A260" s="105" t="s">
        <v>742</v>
      </c>
      <c r="B260" s="106" t="s">
        <v>743</v>
      </c>
      <c r="C260" s="159">
        <v>0</v>
      </c>
      <c r="D260" s="500">
        <v>0</v>
      </c>
      <c r="E260" s="366"/>
    </row>
    <row r="261" spans="1:5" ht="25.5" x14ac:dyDescent="0.25">
      <c r="A261" s="105" t="s">
        <v>744</v>
      </c>
      <c r="B261" s="106" t="s">
        <v>745</v>
      </c>
      <c r="C261" s="159">
        <v>0</v>
      </c>
      <c r="D261" s="500">
        <v>0</v>
      </c>
      <c r="E261" s="366"/>
    </row>
    <row r="262" spans="1:5" x14ac:dyDescent="0.25">
      <c r="A262" s="105" t="s">
        <v>746</v>
      </c>
      <c r="B262" s="106" t="s">
        <v>747</v>
      </c>
      <c r="C262" s="159">
        <v>0</v>
      </c>
      <c r="D262" s="500">
        <v>0</v>
      </c>
      <c r="E262" s="366"/>
    </row>
    <row r="263" spans="1:5" x14ac:dyDescent="0.25">
      <c r="A263" s="105" t="s">
        <v>748</v>
      </c>
      <c r="B263" s="106" t="s">
        <v>749</v>
      </c>
      <c r="C263" s="159">
        <v>0</v>
      </c>
      <c r="D263" s="500">
        <v>0</v>
      </c>
      <c r="E263" s="366"/>
    </row>
    <row r="264" spans="1:5" x14ac:dyDescent="0.25">
      <c r="A264" s="105" t="s">
        <v>750</v>
      </c>
      <c r="B264" s="106" t="s">
        <v>751</v>
      </c>
      <c r="C264" s="159">
        <v>0</v>
      </c>
      <c r="D264" s="500">
        <v>0</v>
      </c>
      <c r="E264" s="366"/>
    </row>
    <row r="265" spans="1:5" x14ac:dyDescent="0.25">
      <c r="A265" s="105" t="s">
        <v>298</v>
      </c>
      <c r="B265" s="106" t="s">
        <v>752</v>
      </c>
      <c r="C265" s="159">
        <v>0</v>
      </c>
      <c r="D265" s="500">
        <v>0</v>
      </c>
      <c r="E265" s="366"/>
    </row>
    <row r="266" spans="1:5" x14ac:dyDescent="0.25">
      <c r="A266" s="105" t="s">
        <v>337</v>
      </c>
      <c r="B266" s="106" t="s">
        <v>753</v>
      </c>
      <c r="C266" s="159">
        <v>0</v>
      </c>
      <c r="D266" s="500">
        <v>0</v>
      </c>
      <c r="E266" s="366"/>
    </row>
    <row r="267" spans="1:5" x14ac:dyDescent="0.25">
      <c r="A267" s="105" t="s">
        <v>754</v>
      </c>
      <c r="B267" s="106" t="s">
        <v>755</v>
      </c>
      <c r="C267" s="159">
        <v>0</v>
      </c>
      <c r="D267" s="500">
        <v>0</v>
      </c>
      <c r="E267" s="366"/>
    </row>
    <row r="268" spans="1:5" x14ac:dyDescent="0.25">
      <c r="A268" s="105" t="s">
        <v>299</v>
      </c>
      <c r="B268" s="106" t="s">
        <v>756</v>
      </c>
      <c r="C268" s="159">
        <v>0</v>
      </c>
      <c r="D268" s="500">
        <v>0</v>
      </c>
      <c r="E268" s="366"/>
    </row>
    <row r="269" spans="1:5" ht="25.5" x14ac:dyDescent="0.25">
      <c r="A269" s="105" t="s">
        <v>757</v>
      </c>
      <c r="B269" s="106" t="s">
        <v>758</v>
      </c>
      <c r="C269" s="159">
        <v>0</v>
      </c>
      <c r="D269" s="500">
        <v>0</v>
      </c>
      <c r="E269" s="366"/>
    </row>
    <row r="270" spans="1:5" x14ac:dyDescent="0.25">
      <c r="A270" s="105" t="s">
        <v>103</v>
      </c>
      <c r="B270" s="106" t="s">
        <v>759</v>
      </c>
      <c r="C270" s="159">
        <v>0</v>
      </c>
      <c r="D270" s="500">
        <v>0</v>
      </c>
      <c r="E270" s="366"/>
    </row>
    <row r="271" spans="1:5" x14ac:dyDescent="0.25">
      <c r="A271" s="105" t="s">
        <v>760</v>
      </c>
      <c r="B271" s="106" t="s">
        <v>761</v>
      </c>
      <c r="C271" s="159">
        <v>0</v>
      </c>
      <c r="D271" s="500">
        <v>0</v>
      </c>
      <c r="E271" s="366"/>
    </row>
    <row r="272" spans="1:5" ht="25.5" x14ac:dyDescent="0.25">
      <c r="A272" s="105" t="s">
        <v>762</v>
      </c>
      <c r="B272" s="106" t="s">
        <v>763</v>
      </c>
      <c r="C272" s="159">
        <v>0</v>
      </c>
      <c r="D272" s="500">
        <v>0</v>
      </c>
      <c r="E272" s="366"/>
    </row>
    <row r="273" spans="1:5" x14ac:dyDescent="0.25">
      <c r="A273" s="105" t="s">
        <v>104</v>
      </c>
      <c r="B273" s="106" t="s">
        <v>764</v>
      </c>
      <c r="C273" s="159">
        <v>0</v>
      </c>
      <c r="D273" s="500">
        <v>0</v>
      </c>
      <c r="E273" s="366"/>
    </row>
    <row r="274" spans="1:5" x14ac:dyDescent="0.25">
      <c r="A274" s="105" t="s">
        <v>765</v>
      </c>
      <c r="B274" s="106" t="s">
        <v>766</v>
      </c>
      <c r="C274" s="159">
        <v>0</v>
      </c>
      <c r="D274" s="500">
        <v>0</v>
      </c>
      <c r="E274" s="366"/>
    </row>
    <row r="275" spans="1:5" x14ac:dyDescent="0.25">
      <c r="A275" s="105" t="s">
        <v>228</v>
      </c>
      <c r="B275" s="106" t="s">
        <v>767</v>
      </c>
      <c r="C275" s="159">
        <v>0</v>
      </c>
      <c r="D275" s="500">
        <v>0</v>
      </c>
      <c r="E275" s="366"/>
    </row>
    <row r="276" spans="1:5" x14ac:dyDescent="0.25">
      <c r="A276" s="105" t="s">
        <v>768</v>
      </c>
      <c r="B276" s="106" t="s">
        <v>769</v>
      </c>
      <c r="C276" s="159">
        <v>0</v>
      </c>
      <c r="D276" s="500">
        <v>0</v>
      </c>
      <c r="E276" s="366"/>
    </row>
    <row r="277" spans="1:5" x14ac:dyDescent="0.25">
      <c r="A277" s="105" t="s">
        <v>300</v>
      </c>
      <c r="B277" s="106" t="s">
        <v>770</v>
      </c>
      <c r="C277" s="159">
        <v>0</v>
      </c>
      <c r="D277" s="500">
        <v>0</v>
      </c>
      <c r="E277" s="366"/>
    </row>
    <row r="278" spans="1:5" x14ac:dyDescent="0.25">
      <c r="A278" s="105" t="s">
        <v>771</v>
      </c>
      <c r="B278" s="106" t="s">
        <v>772</v>
      </c>
      <c r="C278" s="159">
        <v>0</v>
      </c>
      <c r="D278" s="500">
        <v>0</v>
      </c>
      <c r="E278" s="366"/>
    </row>
    <row r="279" spans="1:5" x14ac:dyDescent="0.25">
      <c r="A279" s="105" t="s">
        <v>773</v>
      </c>
      <c r="B279" s="106" t="s">
        <v>774</v>
      </c>
      <c r="C279" s="159">
        <v>0</v>
      </c>
      <c r="D279" s="500">
        <v>0</v>
      </c>
      <c r="E279" s="366"/>
    </row>
    <row r="280" spans="1:5" ht="25.5" x14ac:dyDescent="0.25">
      <c r="A280" s="105" t="s">
        <v>775</v>
      </c>
      <c r="B280" s="106" t="s">
        <v>776</v>
      </c>
      <c r="C280" s="159">
        <v>0</v>
      </c>
      <c r="D280" s="500">
        <v>0</v>
      </c>
      <c r="E280" s="366"/>
    </row>
    <row r="281" spans="1:5" x14ac:dyDescent="0.25">
      <c r="A281" s="105" t="s">
        <v>230</v>
      </c>
      <c r="B281" s="106" t="s">
        <v>777</v>
      </c>
      <c r="C281" s="159">
        <v>0</v>
      </c>
      <c r="D281" s="500">
        <v>0</v>
      </c>
      <c r="E281" s="366"/>
    </row>
    <row r="282" spans="1:5" x14ac:dyDescent="0.25">
      <c r="A282" s="105" t="s">
        <v>232</v>
      </c>
      <c r="B282" s="106" t="s">
        <v>778</v>
      </c>
      <c r="C282" s="159">
        <v>0</v>
      </c>
      <c r="D282" s="500">
        <v>0</v>
      </c>
      <c r="E282" s="366"/>
    </row>
    <row r="283" spans="1:5" ht="25.5" x14ac:dyDescent="0.25">
      <c r="A283" s="105" t="s">
        <v>779</v>
      </c>
      <c r="B283" s="106" t="s">
        <v>780</v>
      </c>
      <c r="C283" s="159">
        <v>0</v>
      </c>
      <c r="D283" s="500">
        <v>0</v>
      </c>
      <c r="E283" s="366"/>
    </row>
    <row r="284" spans="1:5" x14ac:dyDescent="0.25">
      <c r="A284" s="105" t="s">
        <v>234</v>
      </c>
      <c r="B284" s="106" t="s">
        <v>781</v>
      </c>
      <c r="C284" s="159">
        <v>0</v>
      </c>
      <c r="D284" s="500">
        <v>0</v>
      </c>
      <c r="E284" s="366"/>
    </row>
    <row r="285" spans="1:5" x14ac:dyDescent="0.25">
      <c r="A285" s="105" t="s">
        <v>782</v>
      </c>
      <c r="B285" s="106" t="s">
        <v>783</v>
      </c>
      <c r="C285" s="159">
        <v>0</v>
      </c>
      <c r="D285" s="500">
        <v>0</v>
      </c>
      <c r="E285" s="366"/>
    </row>
    <row r="286" spans="1:5" x14ac:dyDescent="0.25">
      <c r="A286" s="105" t="s">
        <v>784</v>
      </c>
      <c r="B286" s="106" t="s">
        <v>785</v>
      </c>
      <c r="C286" s="159">
        <v>0</v>
      </c>
      <c r="D286" s="500">
        <v>0</v>
      </c>
      <c r="E286" s="366"/>
    </row>
    <row r="287" spans="1:5" x14ac:dyDescent="0.25">
      <c r="A287" s="105" t="s">
        <v>786</v>
      </c>
      <c r="B287" s="106" t="s">
        <v>787</v>
      </c>
      <c r="C287" s="159">
        <v>0</v>
      </c>
      <c r="D287" s="500">
        <v>0</v>
      </c>
      <c r="E287" s="366"/>
    </row>
    <row r="288" spans="1:5" x14ac:dyDescent="0.25">
      <c r="A288" s="105" t="s">
        <v>788</v>
      </c>
      <c r="B288" s="106" t="s">
        <v>789</v>
      </c>
      <c r="C288" s="159">
        <v>0</v>
      </c>
      <c r="D288" s="500">
        <v>0</v>
      </c>
      <c r="E288" s="366"/>
    </row>
    <row r="289" spans="1:5" x14ac:dyDescent="0.25">
      <c r="A289" s="105" t="s">
        <v>790</v>
      </c>
      <c r="B289" s="106" t="s">
        <v>791</v>
      </c>
      <c r="C289" s="159">
        <v>0</v>
      </c>
      <c r="D289" s="500">
        <v>0</v>
      </c>
      <c r="E289" s="366"/>
    </row>
    <row r="290" spans="1:5" x14ac:dyDescent="0.25">
      <c r="A290" s="105" t="s">
        <v>792</v>
      </c>
      <c r="B290" s="106" t="s">
        <v>793</v>
      </c>
      <c r="C290" s="159">
        <v>0</v>
      </c>
      <c r="D290" s="500">
        <v>0</v>
      </c>
      <c r="E290" s="366"/>
    </row>
    <row r="291" spans="1:5" ht="25.5" x14ac:dyDescent="0.25">
      <c r="A291" s="105" t="s">
        <v>236</v>
      </c>
      <c r="B291" s="106" t="s">
        <v>794</v>
      </c>
      <c r="C291" s="159">
        <v>0</v>
      </c>
      <c r="D291" s="500">
        <v>0</v>
      </c>
      <c r="E291" s="366"/>
    </row>
    <row r="292" spans="1:5" ht="25.5" x14ac:dyDescent="0.25">
      <c r="A292" s="105" t="s">
        <v>238</v>
      </c>
      <c r="B292" s="106" t="s">
        <v>795</v>
      </c>
      <c r="C292" s="159">
        <v>0</v>
      </c>
      <c r="D292" s="500">
        <v>0</v>
      </c>
      <c r="E292" s="366"/>
    </row>
    <row r="293" spans="1:5" ht="25.5" x14ac:dyDescent="0.25">
      <c r="A293" s="105" t="s">
        <v>796</v>
      </c>
      <c r="B293" s="106" t="s">
        <v>797</v>
      </c>
      <c r="C293" s="159">
        <v>0</v>
      </c>
      <c r="D293" s="500">
        <v>0</v>
      </c>
      <c r="E293" s="366"/>
    </row>
    <row r="294" spans="1:5" x14ac:dyDescent="0.25">
      <c r="A294" s="105" t="s">
        <v>798</v>
      </c>
      <c r="B294" s="106" t="s">
        <v>799</v>
      </c>
      <c r="C294" s="159">
        <v>0</v>
      </c>
      <c r="D294" s="500">
        <v>0</v>
      </c>
      <c r="E294" s="366"/>
    </row>
    <row r="295" spans="1:5" x14ac:dyDescent="0.25">
      <c r="A295" s="105" t="s">
        <v>240</v>
      </c>
      <c r="B295" s="106" t="s">
        <v>800</v>
      </c>
      <c r="C295" s="159">
        <v>0</v>
      </c>
      <c r="D295" s="500">
        <v>0</v>
      </c>
      <c r="E295" s="366"/>
    </row>
    <row r="296" spans="1:5" x14ac:dyDescent="0.25">
      <c r="A296" s="105" t="s">
        <v>242</v>
      </c>
      <c r="B296" s="106" t="s">
        <v>801</v>
      </c>
      <c r="C296" s="159">
        <v>0</v>
      </c>
      <c r="D296" s="500">
        <v>0</v>
      </c>
      <c r="E296" s="366"/>
    </row>
    <row r="297" spans="1:5" x14ac:dyDescent="0.25">
      <c r="A297" s="105" t="s">
        <v>244</v>
      </c>
      <c r="B297" s="106" t="s">
        <v>802</v>
      </c>
      <c r="C297" s="159">
        <v>0</v>
      </c>
      <c r="D297" s="500">
        <v>0</v>
      </c>
      <c r="E297" s="366"/>
    </row>
    <row r="298" spans="1:5" x14ac:dyDescent="0.25">
      <c r="A298" s="105" t="s">
        <v>246</v>
      </c>
      <c r="B298" s="106" t="s">
        <v>803</v>
      </c>
      <c r="C298" s="159">
        <v>0</v>
      </c>
      <c r="D298" s="500">
        <v>0</v>
      </c>
      <c r="E298" s="366"/>
    </row>
    <row r="299" spans="1:5" x14ac:dyDescent="0.25">
      <c r="A299" s="105" t="s">
        <v>804</v>
      </c>
      <c r="B299" s="106" t="s">
        <v>805</v>
      </c>
      <c r="C299" s="159">
        <v>0</v>
      </c>
      <c r="D299" s="500">
        <v>0</v>
      </c>
      <c r="E299" s="366"/>
    </row>
    <row r="300" spans="1:5" ht="25.5" x14ac:dyDescent="0.25">
      <c r="A300" s="105" t="s">
        <v>806</v>
      </c>
      <c r="B300" s="106" t="s">
        <v>807</v>
      </c>
      <c r="C300" s="159">
        <v>0</v>
      </c>
      <c r="D300" s="500">
        <v>0</v>
      </c>
      <c r="E300" s="366"/>
    </row>
    <row r="301" spans="1:5" x14ac:dyDescent="0.25">
      <c r="A301" s="105" t="s">
        <v>808</v>
      </c>
      <c r="B301" s="106" t="s">
        <v>809</v>
      </c>
      <c r="C301" s="159">
        <v>0</v>
      </c>
      <c r="D301" s="500">
        <v>0</v>
      </c>
      <c r="E301" s="366"/>
    </row>
    <row r="302" spans="1:5" x14ac:dyDescent="0.25">
      <c r="A302" s="105" t="s">
        <v>810</v>
      </c>
      <c r="B302" s="106" t="s">
        <v>811</v>
      </c>
      <c r="C302" s="159">
        <v>0</v>
      </c>
      <c r="D302" s="500">
        <v>0</v>
      </c>
      <c r="E302" s="366"/>
    </row>
    <row r="303" spans="1:5" x14ac:dyDescent="0.25">
      <c r="A303" s="105" t="s">
        <v>812</v>
      </c>
      <c r="B303" s="106" t="s">
        <v>813</v>
      </c>
      <c r="C303" s="159">
        <v>0</v>
      </c>
      <c r="D303" s="500">
        <v>0</v>
      </c>
      <c r="E303" s="366"/>
    </row>
    <row r="304" spans="1:5" x14ac:dyDescent="0.25">
      <c r="A304" s="105" t="s">
        <v>814</v>
      </c>
      <c r="B304" s="106" t="s">
        <v>815</v>
      </c>
      <c r="C304" s="159">
        <v>0</v>
      </c>
      <c r="D304" s="500">
        <v>0</v>
      </c>
      <c r="E304" s="366"/>
    </row>
    <row r="305" spans="1:5" x14ac:dyDescent="0.25">
      <c r="A305" s="105" t="s">
        <v>816</v>
      </c>
      <c r="B305" s="106" t="s">
        <v>817</v>
      </c>
      <c r="C305" s="159">
        <v>0</v>
      </c>
      <c r="D305" s="500">
        <v>0</v>
      </c>
      <c r="E305" s="366"/>
    </row>
    <row r="306" spans="1:5" ht="25.5" x14ac:dyDescent="0.25">
      <c r="A306" s="105" t="s">
        <v>818</v>
      </c>
      <c r="B306" s="106" t="s">
        <v>819</v>
      </c>
      <c r="C306" s="159">
        <v>0</v>
      </c>
      <c r="D306" s="500">
        <v>0</v>
      </c>
      <c r="E306" s="366"/>
    </row>
    <row r="307" spans="1:5" x14ac:dyDescent="0.25">
      <c r="A307" s="105" t="s">
        <v>820</v>
      </c>
      <c r="B307" s="106" t="s">
        <v>821</v>
      </c>
      <c r="C307" s="159">
        <v>0</v>
      </c>
      <c r="D307" s="500">
        <v>0</v>
      </c>
      <c r="E307" s="366"/>
    </row>
    <row r="308" spans="1:5" x14ac:dyDescent="0.25">
      <c r="A308" s="105" t="s">
        <v>822</v>
      </c>
      <c r="B308" s="106" t="s">
        <v>823</v>
      </c>
      <c r="C308" s="159">
        <v>0</v>
      </c>
      <c r="D308" s="500">
        <v>0</v>
      </c>
      <c r="E308" s="366"/>
    </row>
    <row r="309" spans="1:5" x14ac:dyDescent="0.25">
      <c r="A309" s="105" t="s">
        <v>824</v>
      </c>
      <c r="B309" s="106" t="s">
        <v>825</v>
      </c>
      <c r="C309" s="159">
        <v>0</v>
      </c>
      <c r="D309" s="500">
        <v>0</v>
      </c>
      <c r="E309" s="366"/>
    </row>
    <row r="310" spans="1:5" x14ac:dyDescent="0.25">
      <c r="A310" s="105" t="s">
        <v>826</v>
      </c>
      <c r="B310" s="106" t="s">
        <v>827</v>
      </c>
      <c r="C310" s="159">
        <v>0</v>
      </c>
      <c r="D310" s="500">
        <v>0</v>
      </c>
      <c r="E310" s="366"/>
    </row>
    <row r="311" spans="1:5" x14ac:dyDescent="0.25">
      <c r="A311" s="105" t="s">
        <v>828</v>
      </c>
      <c r="B311" s="106" t="s">
        <v>829</v>
      </c>
      <c r="C311" s="159">
        <v>0</v>
      </c>
      <c r="D311" s="500">
        <v>0</v>
      </c>
      <c r="E311" s="366"/>
    </row>
    <row r="312" spans="1:5" x14ac:dyDescent="0.25">
      <c r="A312" s="105" t="s">
        <v>830</v>
      </c>
      <c r="B312" s="106" t="s">
        <v>831</v>
      </c>
      <c r="C312" s="159">
        <v>0</v>
      </c>
      <c r="D312" s="500">
        <v>0</v>
      </c>
      <c r="E312" s="366"/>
    </row>
    <row r="313" spans="1:5" ht="25.5" x14ac:dyDescent="0.25">
      <c r="A313" s="105" t="s">
        <v>832</v>
      </c>
      <c r="B313" s="106" t="s">
        <v>833</v>
      </c>
      <c r="C313" s="159">
        <v>0</v>
      </c>
      <c r="D313" s="500">
        <v>0</v>
      </c>
      <c r="E313" s="366"/>
    </row>
    <row r="314" spans="1:5" x14ac:dyDescent="0.25">
      <c r="A314" s="105" t="s">
        <v>312</v>
      </c>
      <c r="B314" s="106" t="s">
        <v>834</v>
      </c>
      <c r="C314" s="159">
        <v>0</v>
      </c>
      <c r="D314" s="500">
        <v>0</v>
      </c>
      <c r="E314" s="366"/>
    </row>
    <row r="315" spans="1:5" x14ac:dyDescent="0.25">
      <c r="A315" s="105" t="s">
        <v>835</v>
      </c>
      <c r="B315" s="106" t="s">
        <v>836</v>
      </c>
      <c r="C315" s="159">
        <v>0</v>
      </c>
      <c r="D315" s="500">
        <v>0</v>
      </c>
      <c r="E315" s="366"/>
    </row>
    <row r="316" spans="1:5" x14ac:dyDescent="0.25">
      <c r="A316" s="105" t="s">
        <v>837</v>
      </c>
      <c r="B316" s="106" t="s">
        <v>838</v>
      </c>
      <c r="C316" s="159">
        <v>0</v>
      </c>
      <c r="D316" s="500">
        <v>0</v>
      </c>
      <c r="E316" s="366"/>
    </row>
    <row r="317" spans="1:5" x14ac:dyDescent="0.25">
      <c r="A317" s="105" t="s">
        <v>839</v>
      </c>
      <c r="B317" s="106" t="s">
        <v>840</v>
      </c>
      <c r="C317" s="159">
        <v>0</v>
      </c>
      <c r="D317" s="500">
        <v>0</v>
      </c>
      <c r="E317" s="366"/>
    </row>
    <row r="318" spans="1:5" ht="25.5" x14ac:dyDescent="0.25">
      <c r="A318" s="163" t="s">
        <v>329</v>
      </c>
      <c r="B318" s="164" t="s">
        <v>330</v>
      </c>
      <c r="C318" s="159">
        <v>0</v>
      </c>
      <c r="D318" s="506">
        <v>0</v>
      </c>
      <c r="E318" s="366"/>
    </row>
    <row r="319" spans="1:5" x14ac:dyDescent="0.25">
      <c r="A319" s="507" t="s">
        <v>331</v>
      </c>
      <c r="B319" s="508" t="s">
        <v>332</v>
      </c>
      <c r="C319" s="509">
        <f t="shared" ref="C319" si="24">+C26+C27+C108+C175+C242+C251+C256</f>
        <v>105634695</v>
      </c>
      <c r="D319" s="509">
        <f>+D26+D27+D108+D175+D242+D251+D256</f>
        <v>250899038</v>
      </c>
      <c r="E319" s="509">
        <f>+E26+E27+E108+E175+E242+E251+E256</f>
        <v>104717007</v>
      </c>
    </row>
    <row r="320" spans="1:5" x14ac:dyDescent="0.25">
      <c r="A320" s="99"/>
      <c r="B320" s="99" t="s">
        <v>1136</v>
      </c>
      <c r="C320" s="495">
        <v>2747507</v>
      </c>
      <c r="D320" s="495">
        <v>2747507</v>
      </c>
      <c r="E320" s="495">
        <v>2747507</v>
      </c>
    </row>
    <row r="321" spans="1:5" x14ac:dyDescent="0.25">
      <c r="A321" s="117" t="s">
        <v>24</v>
      </c>
      <c r="B321" s="118" t="s">
        <v>1137</v>
      </c>
      <c r="C321" s="498">
        <f>'Óvoda bevételei'!C297</f>
        <v>30163435</v>
      </c>
      <c r="D321" s="498">
        <f>'Óvoda bevételei'!D297</f>
        <v>30163435</v>
      </c>
      <c r="E321" s="498">
        <f>'Óvoda bevételei'!E297</f>
        <v>28271350</v>
      </c>
    </row>
    <row r="322" spans="1:5" x14ac:dyDescent="0.25">
      <c r="A322" s="496" t="s">
        <v>88</v>
      </c>
      <c r="B322" s="497" t="s">
        <v>1138</v>
      </c>
      <c r="C322" s="364">
        <f t="shared" ref="C322:E322" si="25">+C320+C321</f>
        <v>32910942</v>
      </c>
      <c r="D322" s="364">
        <f t="shared" si="25"/>
        <v>32910942</v>
      </c>
      <c r="E322" s="364">
        <f t="shared" si="25"/>
        <v>31018857</v>
      </c>
    </row>
    <row r="323" spans="1:5" x14ac:dyDescent="0.25">
      <c r="A323" s="99"/>
      <c r="B323" s="99" t="s">
        <v>1139</v>
      </c>
      <c r="C323" s="159"/>
      <c r="D323" s="159">
        <v>0</v>
      </c>
      <c r="E323" s="179"/>
    </row>
    <row r="324" spans="1:5" x14ac:dyDescent="0.25">
      <c r="A324" s="12"/>
      <c r="B324" s="12"/>
      <c r="C324" s="360">
        <f>C319+C322</f>
        <v>138545637</v>
      </c>
      <c r="D324" s="360">
        <f t="shared" ref="D324:E324" si="26">D319+D322</f>
        <v>283809980</v>
      </c>
      <c r="E324" s="360">
        <f t="shared" si="26"/>
        <v>135735864</v>
      </c>
    </row>
  </sheetData>
  <autoFilter ref="A6:E324">
    <filterColumn colId="4">
      <filters blank="1">
        <filter val="0,00"/>
        <filter val="1 035 000"/>
        <filter val="1 209 088"/>
        <filter val="1 611 288"/>
        <filter val="1 710 699"/>
        <filter val="1 759 143"/>
        <filter val="10 709 618"/>
        <filter val="10 918 510"/>
        <filter val="103 965"/>
        <filter val="104 717 007"/>
        <filter val="11 472 754"/>
        <filter val="117 000"/>
        <filter val="13 093 600"/>
        <filter val="13 596"/>
        <filter val="13 702 200"/>
        <filter val="13 800"/>
        <filter val="132 900"/>
        <filter val="135 735 864"/>
        <filter val="156 764"/>
        <filter val="158 034"/>
        <filter val="159 439"/>
        <filter val="176 921"/>
        <filter val="18 756 366"/>
        <filter val="19 318 406"/>
        <filter val="19 961 332"/>
        <filter val="2 004 046"/>
        <filter val="2 270 000"/>
        <filter val="2 747 507"/>
        <filter val="2 941 947"/>
        <filter val="224 355"/>
        <filter val="255 640"/>
        <filter val="27 476 213"/>
        <filter val="28 271 350"/>
        <filter val="293 569"/>
        <filter val="3 026 874"/>
        <filter val="3 088 647"/>
        <filter val="3 595 000"/>
        <filter val="3 952"/>
        <filter val="3 995 349"/>
        <filter val="31 018 857"/>
        <filter val="33 663 532"/>
        <filter val="346 080"/>
        <filter val="38 312 315"/>
        <filter val="4 063 704"/>
        <filter val="4 130 926"/>
        <filter val="4 353 618"/>
        <filter val="4 371 166"/>
        <filter val="40 848"/>
        <filter val="461 743"/>
        <filter val="48 434"/>
        <filter val="486 000"/>
        <filter val="49 500"/>
        <filter val="5 870 128"/>
        <filter val="554 244"/>
        <filter val="57 000"/>
        <filter val="599 129"/>
        <filter val="6 606 420"/>
        <filter val="6 997 500"/>
        <filter val="60 246"/>
        <filter val="604 646"/>
        <filter val="608 600"/>
        <filter val="67 148"/>
        <filter val="68 355"/>
        <filter val="690 533"/>
        <filter val="705 918"/>
        <filter val="740 219"/>
        <filter val="77 050"/>
        <filter val="8 064 107"/>
        <filter val="804 434"/>
        <filter val="9 791 328"/>
        <filter val="91 404"/>
      </filters>
    </filterColumn>
  </autoFilter>
  <mergeCells count="3">
    <mergeCell ref="A5:E5"/>
    <mergeCell ref="A2:E2"/>
    <mergeCell ref="A3:E3"/>
  </mergeCells>
  <pageMargins left="0.7" right="0.7" top="0.75" bottom="0.75" header="0.3" footer="0.3"/>
  <pageSetup paperSize="9" scale="68" orientation="portrait" r:id="rId1"/>
  <ignoredErrors>
    <ignoredError sqref="E6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Y324"/>
  <sheetViews>
    <sheetView view="pageBreakPreview" zoomScale="112" zoomScaleNormal="100" zoomScaleSheetLayoutView="112" workbookViewId="0">
      <pane xSplit="2" ySplit="6" topLeftCell="C242" activePane="bottomRight" state="frozen"/>
      <selection activeCell="A3" activeCellId="1" sqref="A2:E2 A3:XFD3"/>
      <selection pane="topRight" activeCell="A3" activeCellId="1" sqref="A2:E2 A3:XFD3"/>
      <selection pane="bottomLeft" activeCell="A3" activeCellId="1" sqref="A2:E2 A3:XFD3"/>
      <selection pane="bottomRight" activeCell="A2" sqref="A2:X2"/>
    </sheetView>
  </sheetViews>
  <sheetFormatPr defaultRowHeight="15" x14ac:dyDescent="0.25"/>
  <cols>
    <col min="1" max="1" width="9.140625" style="37"/>
    <col min="2" max="2" width="46.85546875" style="37" customWidth="1"/>
    <col min="3" max="3" width="14.140625" style="37" bestFit="1" customWidth="1"/>
    <col min="4" max="5" width="12.5703125" style="37" customWidth="1"/>
    <col min="6" max="6" width="12.28515625" style="37" customWidth="1"/>
    <col min="7" max="8" width="12.5703125" style="37" customWidth="1"/>
    <col min="9" max="10" width="11.85546875" style="37" customWidth="1"/>
    <col min="11" max="11" width="13" style="37" customWidth="1"/>
    <col min="12" max="12" width="11.42578125" style="37" bestFit="1" customWidth="1"/>
    <col min="13" max="13" width="9.5703125" style="37" bestFit="1" customWidth="1"/>
    <col min="14" max="15" width="12.7109375" style="37" bestFit="1" customWidth="1"/>
    <col min="16" max="16" width="11.42578125" style="37" bestFit="1" customWidth="1"/>
    <col min="17" max="17" width="9.5703125" style="37" bestFit="1" customWidth="1"/>
    <col min="18" max="18" width="9.28515625" style="37" customWidth="1"/>
    <col min="19" max="19" width="11.42578125" style="37" bestFit="1" customWidth="1"/>
    <col min="20" max="21" width="10.28515625" style="37" customWidth="1"/>
    <col min="22" max="22" width="11.28515625" style="37" customWidth="1"/>
    <col min="23" max="23" width="9.140625" style="36" hidden="1" customWidth="1"/>
    <col min="24" max="24" width="12.140625" style="36" hidden="1" customWidth="1"/>
    <col min="25" max="25" width="9.140625" style="36" hidden="1" customWidth="1"/>
    <col min="26" max="16384" width="9.140625" style="37"/>
  </cols>
  <sheetData>
    <row r="2" spans="1:25" x14ac:dyDescent="0.25">
      <c r="A2" s="530" t="s">
        <v>1495</v>
      </c>
      <c r="B2" s="530"/>
      <c r="C2" s="532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</row>
    <row r="3" spans="1:25" ht="13.5" customHeight="1" x14ac:dyDescent="0.25">
      <c r="A3" s="530" t="s">
        <v>79</v>
      </c>
      <c r="B3" s="530"/>
      <c r="C3" s="532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</row>
    <row r="4" spans="1:25" x14ac:dyDescent="0.25">
      <c r="V4" s="37" t="s">
        <v>63</v>
      </c>
    </row>
    <row r="5" spans="1:25" ht="15" customHeight="1" x14ac:dyDescent="0.25">
      <c r="A5" s="533" t="s">
        <v>64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172"/>
      <c r="X5" s="172"/>
      <c r="Y5" s="172"/>
    </row>
    <row r="6" spans="1:25" s="174" customFormat="1" ht="78.75" customHeight="1" x14ac:dyDescent="0.25">
      <c r="A6" s="218" t="s">
        <v>81</v>
      </c>
      <c r="B6" s="219" t="s">
        <v>2</v>
      </c>
      <c r="C6" s="219" t="s">
        <v>65</v>
      </c>
      <c r="D6" s="218" t="s">
        <v>66</v>
      </c>
      <c r="E6" s="218" t="s">
        <v>1148</v>
      </c>
      <c r="F6" s="218" t="s">
        <v>67</v>
      </c>
      <c r="G6" s="218" t="s">
        <v>68</v>
      </c>
      <c r="H6" s="218" t="s">
        <v>69</v>
      </c>
      <c r="I6" s="218" t="s">
        <v>1153</v>
      </c>
      <c r="J6" s="218" t="s">
        <v>1154</v>
      </c>
      <c r="K6" s="218" t="s">
        <v>301</v>
      </c>
      <c r="L6" s="218" t="s">
        <v>70</v>
      </c>
      <c r="M6" s="218" t="s">
        <v>71</v>
      </c>
      <c r="N6" s="218" t="s">
        <v>72</v>
      </c>
      <c r="O6" s="218" t="s">
        <v>73</v>
      </c>
      <c r="P6" s="218" t="s">
        <v>74</v>
      </c>
      <c r="Q6" s="218" t="s">
        <v>75</v>
      </c>
      <c r="R6" s="218" t="s">
        <v>1155</v>
      </c>
      <c r="S6" s="218" t="s">
        <v>76</v>
      </c>
      <c r="T6" s="218" t="s">
        <v>77</v>
      </c>
      <c r="U6" s="220" t="s">
        <v>113</v>
      </c>
      <c r="V6" s="220" t="s">
        <v>78</v>
      </c>
      <c r="W6" s="173"/>
      <c r="X6" s="173"/>
      <c r="Y6" s="173"/>
    </row>
    <row r="7" spans="1:25" s="174" customFormat="1" ht="25.5" x14ac:dyDescent="0.25">
      <c r="A7" s="165" t="s">
        <v>13</v>
      </c>
      <c r="B7" s="165" t="s">
        <v>404</v>
      </c>
      <c r="C7" s="235">
        <f>SUM(D7:V7)</f>
        <v>13642000</v>
      </c>
      <c r="D7" s="165">
        <v>2861800</v>
      </c>
      <c r="E7" s="165"/>
      <c r="F7" s="165"/>
      <c r="G7" s="165"/>
      <c r="H7" s="165"/>
      <c r="I7" s="165"/>
      <c r="J7" s="165"/>
      <c r="K7" s="165"/>
      <c r="L7" s="165"/>
      <c r="M7" s="165"/>
      <c r="N7" s="165">
        <v>10780200</v>
      </c>
      <c r="O7" s="165"/>
      <c r="P7" s="165"/>
      <c r="Q7" s="165"/>
      <c r="R7" s="165"/>
      <c r="S7" s="165"/>
      <c r="T7" s="165"/>
      <c r="U7" s="166"/>
      <c r="V7" s="166"/>
      <c r="W7" s="167"/>
      <c r="X7" s="167"/>
      <c r="Y7" s="167"/>
    </row>
    <row r="8" spans="1:25" s="174" customFormat="1" x14ac:dyDescent="0.25">
      <c r="A8" s="165" t="s">
        <v>82</v>
      </c>
      <c r="B8" s="165" t="s">
        <v>405</v>
      </c>
      <c r="C8" s="235">
        <f t="shared" ref="C8:C71" si="0">SUM(D8:V8)</f>
        <v>180450</v>
      </c>
      <c r="D8" s="165">
        <v>30075</v>
      </c>
      <c r="E8" s="165"/>
      <c r="F8" s="165"/>
      <c r="G8" s="165"/>
      <c r="H8" s="165"/>
      <c r="I8" s="165"/>
      <c r="J8" s="165"/>
      <c r="K8" s="165"/>
      <c r="L8" s="165"/>
      <c r="M8" s="165"/>
      <c r="N8" s="165">
        <v>150375</v>
      </c>
      <c r="O8" s="165"/>
      <c r="P8" s="165"/>
      <c r="Q8" s="165"/>
      <c r="R8" s="165"/>
      <c r="S8" s="165"/>
      <c r="T8" s="165"/>
      <c r="U8" s="166"/>
      <c r="V8" s="166"/>
      <c r="W8" s="167"/>
      <c r="X8" s="167"/>
      <c r="Y8" s="167"/>
    </row>
    <row r="9" spans="1:25" s="174" customFormat="1" x14ac:dyDescent="0.25">
      <c r="A9" s="165" t="s">
        <v>83</v>
      </c>
      <c r="B9" s="165" t="s">
        <v>406</v>
      </c>
      <c r="C9" s="171">
        <f t="shared" si="0"/>
        <v>0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6"/>
      <c r="V9" s="166"/>
      <c r="W9" s="167"/>
      <c r="X9" s="167"/>
      <c r="Y9" s="167"/>
    </row>
    <row r="10" spans="1:25" s="174" customFormat="1" ht="25.5" x14ac:dyDescent="0.25">
      <c r="A10" s="165" t="s">
        <v>84</v>
      </c>
      <c r="B10" s="165" t="s">
        <v>407</v>
      </c>
      <c r="C10" s="171">
        <f t="shared" si="0"/>
        <v>0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6"/>
      <c r="V10" s="166"/>
      <c r="W10" s="167"/>
      <c r="X10" s="167"/>
      <c r="Y10" s="167"/>
    </row>
    <row r="11" spans="1:25" s="174" customFormat="1" x14ac:dyDescent="0.25">
      <c r="A11" s="165" t="s">
        <v>85</v>
      </c>
      <c r="B11" s="165" t="s">
        <v>408</v>
      </c>
      <c r="C11" s="171">
        <f t="shared" si="0"/>
        <v>0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6"/>
      <c r="V11" s="166"/>
      <c r="W11" s="167"/>
      <c r="X11" s="167"/>
      <c r="Y11" s="167"/>
    </row>
    <row r="12" spans="1:25" s="174" customFormat="1" x14ac:dyDescent="0.25">
      <c r="A12" s="165" t="s">
        <v>117</v>
      </c>
      <c r="B12" s="165" t="s">
        <v>409</v>
      </c>
      <c r="C12" s="171">
        <f t="shared" si="0"/>
        <v>0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6"/>
      <c r="V12" s="166"/>
      <c r="W12" s="167"/>
      <c r="X12" s="167"/>
      <c r="Y12" s="167"/>
    </row>
    <row r="13" spans="1:25" s="174" customFormat="1" x14ac:dyDescent="0.25">
      <c r="A13" s="165" t="s">
        <v>14</v>
      </c>
      <c r="B13" s="165" t="s">
        <v>410</v>
      </c>
      <c r="C13" s="235">
        <f t="shared" si="0"/>
        <v>656000</v>
      </c>
      <c r="D13" s="165">
        <v>96000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>
        <v>560000</v>
      </c>
      <c r="O13" s="165"/>
      <c r="P13" s="165"/>
      <c r="Q13" s="165"/>
      <c r="R13" s="165"/>
      <c r="S13" s="165"/>
      <c r="T13" s="165"/>
      <c r="U13" s="166"/>
      <c r="V13" s="166"/>
      <c r="W13" s="167"/>
      <c r="X13" s="167"/>
      <c r="Y13" s="167"/>
    </row>
    <row r="14" spans="1:25" s="174" customFormat="1" x14ac:dyDescent="0.25">
      <c r="A14" s="165" t="s">
        <v>118</v>
      </c>
      <c r="B14" s="165" t="s">
        <v>411</v>
      </c>
      <c r="C14" s="171">
        <f t="shared" si="0"/>
        <v>0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6"/>
      <c r="V14" s="166"/>
      <c r="W14" s="167"/>
      <c r="X14" s="167"/>
      <c r="Y14" s="167"/>
    </row>
    <row r="15" spans="1:25" s="174" customFormat="1" x14ac:dyDescent="0.25">
      <c r="A15" s="165" t="s">
        <v>114</v>
      </c>
      <c r="B15" s="165" t="s">
        <v>412</v>
      </c>
      <c r="C15" s="171">
        <f t="shared" si="0"/>
        <v>0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6"/>
      <c r="V15" s="166"/>
      <c r="W15" s="167"/>
      <c r="X15" s="167"/>
      <c r="Y15" s="167"/>
    </row>
    <row r="16" spans="1:25" s="174" customFormat="1" x14ac:dyDescent="0.25">
      <c r="A16" s="165" t="s">
        <v>15</v>
      </c>
      <c r="B16" s="165" t="s">
        <v>413</v>
      </c>
      <c r="C16" s="235">
        <f t="shared" si="0"/>
        <v>68000</v>
      </c>
      <c r="D16" s="165">
        <v>12000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>
        <v>56000</v>
      </c>
      <c r="O16" s="165"/>
      <c r="P16" s="165"/>
      <c r="Q16" s="165"/>
      <c r="R16" s="165"/>
      <c r="S16" s="165"/>
      <c r="T16" s="165"/>
      <c r="U16" s="166"/>
      <c r="V16" s="166"/>
      <c r="W16" s="167"/>
      <c r="X16" s="167"/>
      <c r="Y16" s="167"/>
    </row>
    <row r="17" spans="1:25" s="174" customFormat="1" x14ac:dyDescent="0.25">
      <c r="A17" s="165" t="s">
        <v>119</v>
      </c>
      <c r="B17" s="165" t="s">
        <v>414</v>
      </c>
      <c r="C17" s="171">
        <f t="shared" si="0"/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9"/>
      <c r="V17" s="169"/>
      <c r="W17" s="170"/>
      <c r="X17" s="170"/>
      <c r="Y17" s="170"/>
    </row>
    <row r="18" spans="1:25" s="174" customFormat="1" x14ac:dyDescent="0.25">
      <c r="A18" s="165" t="s">
        <v>120</v>
      </c>
      <c r="B18" s="165" t="s">
        <v>415</v>
      </c>
      <c r="C18" s="171">
        <f t="shared" si="0"/>
        <v>0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6"/>
      <c r="V18" s="166"/>
      <c r="W18" s="167"/>
      <c r="X18" s="167"/>
      <c r="Y18" s="167"/>
    </row>
    <row r="19" spans="1:25" s="174" customFormat="1" ht="25.5" x14ac:dyDescent="0.25">
      <c r="A19" s="165" t="s">
        <v>16</v>
      </c>
      <c r="B19" s="165" t="s">
        <v>416</v>
      </c>
      <c r="C19" s="171">
        <f t="shared" si="0"/>
        <v>0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6"/>
      <c r="V19" s="166"/>
      <c r="W19" s="167"/>
      <c r="X19" s="167"/>
      <c r="Y19" s="167"/>
    </row>
    <row r="20" spans="1:25" s="174" customFormat="1" x14ac:dyDescent="0.25">
      <c r="A20" s="165" t="s">
        <v>121</v>
      </c>
      <c r="B20" s="165" t="s">
        <v>417</v>
      </c>
      <c r="C20" s="235">
        <f t="shared" si="0"/>
        <v>259500</v>
      </c>
      <c r="D20" s="165">
        <v>143000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>
        <v>116500</v>
      </c>
      <c r="O20" s="165"/>
      <c r="P20" s="165"/>
      <c r="Q20" s="165"/>
      <c r="R20" s="165"/>
      <c r="S20" s="165"/>
      <c r="T20" s="165"/>
      <c r="U20" s="166"/>
      <c r="V20" s="166"/>
      <c r="W20" s="167"/>
      <c r="X20" s="167"/>
      <c r="Y20" s="167"/>
    </row>
    <row r="21" spans="1:25" s="236" customFormat="1" ht="25.5" x14ac:dyDescent="0.25">
      <c r="A21" s="168" t="s">
        <v>17</v>
      </c>
      <c r="B21" s="168" t="s">
        <v>418</v>
      </c>
      <c r="C21" s="171">
        <f t="shared" si="0"/>
        <v>14805950</v>
      </c>
      <c r="D21" s="168">
        <f>SUM(D7:D20)</f>
        <v>3142875</v>
      </c>
      <c r="E21" s="168">
        <f t="shared" ref="E21:V21" si="1">SUM(E7:E20)</f>
        <v>0</v>
      </c>
      <c r="F21" s="168">
        <f t="shared" si="1"/>
        <v>0</v>
      </c>
      <c r="G21" s="168">
        <f t="shared" si="1"/>
        <v>0</v>
      </c>
      <c r="H21" s="168">
        <f t="shared" si="1"/>
        <v>0</v>
      </c>
      <c r="I21" s="168">
        <f t="shared" si="1"/>
        <v>0</v>
      </c>
      <c r="J21" s="168">
        <f t="shared" si="1"/>
        <v>0</v>
      </c>
      <c r="K21" s="168">
        <f t="shared" si="1"/>
        <v>0</v>
      </c>
      <c r="L21" s="168">
        <f t="shared" si="1"/>
        <v>0</v>
      </c>
      <c r="M21" s="168">
        <f t="shared" si="1"/>
        <v>0</v>
      </c>
      <c r="N21" s="168">
        <f t="shared" si="1"/>
        <v>11663075</v>
      </c>
      <c r="O21" s="168">
        <f t="shared" si="1"/>
        <v>0</v>
      </c>
      <c r="P21" s="168">
        <f t="shared" si="1"/>
        <v>0</v>
      </c>
      <c r="Q21" s="168">
        <f t="shared" si="1"/>
        <v>0</v>
      </c>
      <c r="R21" s="168">
        <f t="shared" si="1"/>
        <v>0</v>
      </c>
      <c r="S21" s="168">
        <f t="shared" si="1"/>
        <v>0</v>
      </c>
      <c r="T21" s="168">
        <f t="shared" si="1"/>
        <v>0</v>
      </c>
      <c r="U21" s="168">
        <f t="shared" si="1"/>
        <v>0</v>
      </c>
      <c r="V21" s="168">
        <f t="shared" si="1"/>
        <v>0</v>
      </c>
      <c r="W21" s="167"/>
      <c r="X21" s="167"/>
      <c r="Y21" s="167"/>
    </row>
    <row r="22" spans="1:25" s="174" customFormat="1" x14ac:dyDescent="0.25">
      <c r="A22" s="165" t="s">
        <v>18</v>
      </c>
      <c r="B22" s="165" t="s">
        <v>419</v>
      </c>
      <c r="C22" s="235">
        <f t="shared" si="0"/>
        <v>8511740</v>
      </c>
      <c r="D22" s="165">
        <v>8511740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6"/>
      <c r="V22" s="166"/>
      <c r="W22" s="167"/>
      <c r="X22" s="167"/>
      <c r="Y22" s="167"/>
    </row>
    <row r="23" spans="1:25" s="174" customFormat="1" ht="25.5" x14ac:dyDescent="0.25">
      <c r="A23" s="165" t="s">
        <v>19</v>
      </c>
      <c r="B23" s="165" t="s">
        <v>420</v>
      </c>
      <c r="C23" s="235">
        <f t="shared" si="0"/>
        <v>896240</v>
      </c>
      <c r="D23" s="165">
        <v>300000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>
        <v>140240</v>
      </c>
      <c r="O23" s="165"/>
      <c r="P23" s="165"/>
      <c r="Q23" s="165"/>
      <c r="R23" s="165"/>
      <c r="S23" s="165">
        <v>456000</v>
      </c>
      <c r="T23" s="165"/>
      <c r="U23" s="166"/>
      <c r="V23" s="166"/>
      <c r="W23" s="167"/>
      <c r="X23" s="167"/>
      <c r="Y23" s="167"/>
    </row>
    <row r="24" spans="1:25" s="174" customFormat="1" x14ac:dyDescent="0.25">
      <c r="A24" s="165" t="s">
        <v>20</v>
      </c>
      <c r="B24" s="165" t="s">
        <v>421</v>
      </c>
      <c r="C24" s="171">
        <f t="shared" si="0"/>
        <v>0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6"/>
      <c r="V24" s="166"/>
      <c r="W24" s="167"/>
      <c r="X24" s="167"/>
      <c r="Y24" s="167"/>
    </row>
    <row r="25" spans="1:25" s="236" customFormat="1" ht="14.25" x14ac:dyDescent="0.25">
      <c r="A25" s="168" t="s">
        <v>21</v>
      </c>
      <c r="B25" s="168" t="s">
        <v>422</v>
      </c>
      <c r="C25" s="171">
        <f t="shared" si="0"/>
        <v>9407980</v>
      </c>
      <c r="D25" s="168">
        <f>D22+D23</f>
        <v>8811740</v>
      </c>
      <c r="E25" s="168">
        <f t="shared" ref="E25:V25" si="2">E22+E23</f>
        <v>0</v>
      </c>
      <c r="F25" s="168">
        <f t="shared" si="2"/>
        <v>0</v>
      </c>
      <c r="G25" s="168">
        <f t="shared" si="2"/>
        <v>0</v>
      </c>
      <c r="H25" s="168">
        <f t="shared" si="2"/>
        <v>0</v>
      </c>
      <c r="I25" s="168">
        <f t="shared" si="2"/>
        <v>0</v>
      </c>
      <c r="J25" s="168">
        <f t="shared" si="2"/>
        <v>0</v>
      </c>
      <c r="K25" s="168">
        <f t="shared" si="2"/>
        <v>0</v>
      </c>
      <c r="L25" s="168">
        <f t="shared" si="2"/>
        <v>0</v>
      </c>
      <c r="M25" s="168">
        <f t="shared" si="2"/>
        <v>0</v>
      </c>
      <c r="N25" s="168">
        <f t="shared" si="2"/>
        <v>140240</v>
      </c>
      <c r="O25" s="168">
        <f t="shared" si="2"/>
        <v>0</v>
      </c>
      <c r="P25" s="168">
        <f t="shared" si="2"/>
        <v>0</v>
      </c>
      <c r="Q25" s="168">
        <f t="shared" si="2"/>
        <v>0</v>
      </c>
      <c r="R25" s="168">
        <f t="shared" si="2"/>
        <v>0</v>
      </c>
      <c r="S25" s="168">
        <f t="shared" si="2"/>
        <v>456000</v>
      </c>
      <c r="T25" s="168">
        <f t="shared" si="2"/>
        <v>0</v>
      </c>
      <c r="U25" s="168">
        <f t="shared" si="2"/>
        <v>0</v>
      </c>
      <c r="V25" s="168">
        <f t="shared" si="2"/>
        <v>0</v>
      </c>
      <c r="W25" s="167"/>
      <c r="X25" s="167"/>
      <c r="Y25" s="167"/>
    </row>
    <row r="26" spans="1:25" s="187" customFormat="1" ht="14.25" x14ac:dyDescent="0.25">
      <c r="A26" s="175" t="s">
        <v>22</v>
      </c>
      <c r="B26" s="175" t="s">
        <v>320</v>
      </c>
      <c r="C26" s="185">
        <f t="shared" si="0"/>
        <v>24213930</v>
      </c>
      <c r="D26" s="234">
        <f>D25+D21</f>
        <v>11954615</v>
      </c>
      <c r="E26" s="234">
        <f t="shared" ref="E26:V26" si="3">E25+E21</f>
        <v>0</v>
      </c>
      <c r="F26" s="234">
        <f t="shared" si="3"/>
        <v>0</v>
      </c>
      <c r="G26" s="234">
        <f t="shared" si="3"/>
        <v>0</v>
      </c>
      <c r="H26" s="234">
        <f t="shared" si="3"/>
        <v>0</v>
      </c>
      <c r="I26" s="234">
        <f t="shared" si="3"/>
        <v>0</v>
      </c>
      <c r="J26" s="234">
        <f t="shared" si="3"/>
        <v>0</v>
      </c>
      <c r="K26" s="234">
        <f t="shared" si="3"/>
        <v>0</v>
      </c>
      <c r="L26" s="234">
        <f t="shared" si="3"/>
        <v>0</v>
      </c>
      <c r="M26" s="234">
        <f t="shared" si="3"/>
        <v>0</v>
      </c>
      <c r="N26" s="234">
        <f t="shared" si="3"/>
        <v>11803315</v>
      </c>
      <c r="O26" s="234">
        <f t="shared" si="3"/>
        <v>0</v>
      </c>
      <c r="P26" s="234">
        <f t="shared" si="3"/>
        <v>0</v>
      </c>
      <c r="Q26" s="234">
        <f t="shared" si="3"/>
        <v>0</v>
      </c>
      <c r="R26" s="234">
        <f t="shared" si="3"/>
        <v>0</v>
      </c>
      <c r="S26" s="234">
        <f t="shared" si="3"/>
        <v>456000</v>
      </c>
      <c r="T26" s="234">
        <f t="shared" si="3"/>
        <v>0</v>
      </c>
      <c r="U26" s="234">
        <f t="shared" si="3"/>
        <v>0</v>
      </c>
      <c r="V26" s="234">
        <f t="shared" si="3"/>
        <v>0</v>
      </c>
      <c r="W26" s="167"/>
      <c r="X26" s="167"/>
      <c r="Y26" s="167"/>
    </row>
    <row r="27" spans="1:25" s="187" customFormat="1" ht="38.25" x14ac:dyDescent="0.25">
      <c r="A27" s="175" t="s">
        <v>23</v>
      </c>
      <c r="B27" s="175" t="s">
        <v>321</v>
      </c>
      <c r="C27" s="185">
        <f t="shared" si="0"/>
        <v>3974382</v>
      </c>
      <c r="D27" s="234">
        <f>SUM(D28:D34)</f>
        <v>1713466</v>
      </c>
      <c r="E27" s="234">
        <f t="shared" ref="E27:Y27" si="4">SUM(E28:E34)</f>
        <v>0</v>
      </c>
      <c r="F27" s="234">
        <f t="shared" si="4"/>
        <v>0</v>
      </c>
      <c r="G27" s="234">
        <f t="shared" si="4"/>
        <v>0</v>
      </c>
      <c r="H27" s="234">
        <f t="shared" si="4"/>
        <v>0</v>
      </c>
      <c r="I27" s="234">
        <f t="shared" si="4"/>
        <v>0</v>
      </c>
      <c r="J27" s="234">
        <f t="shared" si="4"/>
        <v>0</v>
      </c>
      <c r="K27" s="234">
        <f t="shared" si="4"/>
        <v>0</v>
      </c>
      <c r="L27" s="234">
        <f t="shared" si="4"/>
        <v>0</v>
      </c>
      <c r="M27" s="234">
        <f t="shared" si="4"/>
        <v>0</v>
      </c>
      <c r="N27" s="234">
        <f t="shared" si="4"/>
        <v>2192516</v>
      </c>
      <c r="O27" s="234">
        <f t="shared" si="4"/>
        <v>0</v>
      </c>
      <c r="P27" s="234">
        <f t="shared" si="4"/>
        <v>0</v>
      </c>
      <c r="Q27" s="234">
        <f t="shared" si="4"/>
        <v>0</v>
      </c>
      <c r="R27" s="234">
        <f t="shared" si="4"/>
        <v>0</v>
      </c>
      <c r="S27" s="234">
        <f t="shared" si="4"/>
        <v>68400</v>
      </c>
      <c r="T27" s="234">
        <f t="shared" si="4"/>
        <v>0</v>
      </c>
      <c r="U27" s="234">
        <f t="shared" si="4"/>
        <v>0</v>
      </c>
      <c r="V27" s="234">
        <f t="shared" si="4"/>
        <v>0</v>
      </c>
      <c r="W27" s="165">
        <f t="shared" si="4"/>
        <v>0</v>
      </c>
      <c r="X27" s="165">
        <f t="shared" si="4"/>
        <v>0</v>
      </c>
      <c r="Y27" s="165">
        <f t="shared" si="4"/>
        <v>0</v>
      </c>
    </row>
    <row r="28" spans="1:25" s="174" customFormat="1" x14ac:dyDescent="0.25">
      <c r="A28" s="165" t="s">
        <v>24</v>
      </c>
      <c r="B28" s="165" t="s">
        <v>423</v>
      </c>
      <c r="C28" s="235">
        <f t="shared" si="0"/>
        <v>3853341</v>
      </c>
      <c r="D28" s="165">
        <v>1676425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>
        <v>2108516</v>
      </c>
      <c r="O28" s="165"/>
      <c r="P28" s="165"/>
      <c r="Q28" s="165"/>
      <c r="R28" s="165"/>
      <c r="S28" s="165">
        <v>68400</v>
      </c>
      <c r="T28" s="165"/>
      <c r="U28" s="166"/>
      <c r="V28" s="166"/>
      <c r="W28" s="167"/>
      <c r="X28" s="167"/>
      <c r="Y28" s="167"/>
    </row>
    <row r="29" spans="1:25" s="174" customFormat="1" x14ac:dyDescent="0.25">
      <c r="A29" s="165" t="s">
        <v>122</v>
      </c>
      <c r="B29" s="165" t="s">
        <v>424</v>
      </c>
      <c r="C29" s="171">
        <f t="shared" si="0"/>
        <v>0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6"/>
      <c r="V29" s="166"/>
      <c r="W29" s="167"/>
      <c r="X29" s="167"/>
      <c r="Y29" s="167"/>
    </row>
    <row r="30" spans="1:25" s="174" customFormat="1" x14ac:dyDescent="0.25">
      <c r="A30" s="165" t="s">
        <v>25</v>
      </c>
      <c r="B30" s="165" t="s">
        <v>425</v>
      </c>
      <c r="C30" s="171">
        <f t="shared" si="0"/>
        <v>0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6"/>
      <c r="V30" s="166"/>
      <c r="W30" s="167"/>
      <c r="X30" s="167"/>
      <c r="Y30" s="167"/>
    </row>
    <row r="31" spans="1:25" s="174" customFormat="1" x14ac:dyDescent="0.25">
      <c r="A31" s="165" t="s">
        <v>26</v>
      </c>
      <c r="B31" s="165" t="s">
        <v>426</v>
      </c>
      <c r="C31" s="171">
        <f t="shared" si="0"/>
        <v>0</v>
      </c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6"/>
      <c r="V31" s="166"/>
      <c r="W31" s="167"/>
      <c r="X31" s="167"/>
      <c r="Y31" s="167"/>
    </row>
    <row r="32" spans="1:25" s="174" customFormat="1" x14ac:dyDescent="0.25">
      <c r="A32" s="165" t="s">
        <v>123</v>
      </c>
      <c r="B32" s="165" t="s">
        <v>427</v>
      </c>
      <c r="C32" s="171">
        <f t="shared" si="0"/>
        <v>0</v>
      </c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6"/>
      <c r="V32" s="166"/>
      <c r="W32" s="167"/>
      <c r="X32" s="167"/>
      <c r="Y32" s="167"/>
    </row>
    <row r="33" spans="1:25" s="174" customFormat="1" ht="38.25" x14ac:dyDescent="0.25">
      <c r="A33" s="165" t="s">
        <v>27</v>
      </c>
      <c r="B33" s="165" t="s">
        <v>428</v>
      </c>
      <c r="C33" s="171">
        <f t="shared" si="0"/>
        <v>0</v>
      </c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6"/>
      <c r="V33" s="166"/>
      <c r="W33" s="167"/>
      <c r="X33" s="167"/>
      <c r="Y33" s="167"/>
    </row>
    <row r="34" spans="1:25" s="174" customFormat="1" ht="25.5" x14ac:dyDescent="0.25">
      <c r="A34" s="165" t="s">
        <v>28</v>
      </c>
      <c r="B34" s="165" t="s">
        <v>429</v>
      </c>
      <c r="C34" s="235">
        <f t="shared" si="0"/>
        <v>121041</v>
      </c>
      <c r="D34" s="165">
        <v>37041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>
        <v>84000</v>
      </c>
      <c r="O34" s="165"/>
      <c r="P34" s="165"/>
      <c r="Q34" s="165"/>
      <c r="R34" s="165"/>
      <c r="S34" s="165"/>
      <c r="T34" s="165"/>
      <c r="U34" s="166"/>
      <c r="V34" s="166"/>
      <c r="W34" s="167"/>
      <c r="X34" s="167"/>
      <c r="Y34" s="167"/>
    </row>
    <row r="35" spans="1:25" s="174" customFormat="1" x14ac:dyDescent="0.25">
      <c r="A35" s="165" t="s">
        <v>29</v>
      </c>
      <c r="B35" s="165" t="s">
        <v>430</v>
      </c>
      <c r="C35" s="235">
        <f t="shared" si="0"/>
        <v>23055</v>
      </c>
      <c r="D35" s="165">
        <v>1016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>
        <v>22039</v>
      </c>
      <c r="S35" s="165"/>
      <c r="T35" s="165"/>
      <c r="U35" s="166"/>
      <c r="V35" s="166"/>
      <c r="W35" s="167"/>
      <c r="X35" s="167"/>
      <c r="Y35" s="167"/>
    </row>
    <row r="36" spans="1:25" s="174" customFormat="1" x14ac:dyDescent="0.25">
      <c r="A36" s="165"/>
      <c r="B36" s="165" t="s">
        <v>431</v>
      </c>
      <c r="C36" s="171">
        <f t="shared" si="0"/>
        <v>0</v>
      </c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6"/>
      <c r="V36" s="166"/>
      <c r="W36" s="167"/>
      <c r="X36" s="167"/>
      <c r="Y36" s="167"/>
    </row>
    <row r="37" spans="1:25" s="174" customFormat="1" x14ac:dyDescent="0.25">
      <c r="A37" s="165"/>
      <c r="B37" s="165" t="s">
        <v>432</v>
      </c>
      <c r="C37" s="171">
        <f t="shared" si="0"/>
        <v>0</v>
      </c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6"/>
      <c r="V37" s="166"/>
      <c r="W37" s="167"/>
      <c r="X37" s="167"/>
      <c r="Y37" s="167"/>
    </row>
    <row r="38" spans="1:25" s="174" customFormat="1" x14ac:dyDescent="0.25">
      <c r="A38" s="165"/>
      <c r="B38" s="165" t="s">
        <v>433</v>
      </c>
      <c r="C38" s="171">
        <f t="shared" si="0"/>
        <v>0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9"/>
      <c r="V38" s="169"/>
      <c r="W38" s="167"/>
      <c r="X38" s="167"/>
      <c r="Y38" s="167"/>
    </row>
    <row r="39" spans="1:25" s="174" customFormat="1" x14ac:dyDescent="0.25">
      <c r="A39" s="165"/>
      <c r="B39" s="165" t="s">
        <v>434</v>
      </c>
      <c r="C39" s="171">
        <f t="shared" si="0"/>
        <v>0</v>
      </c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6"/>
      <c r="V39" s="166"/>
      <c r="W39" s="167"/>
      <c r="X39" s="167"/>
      <c r="Y39" s="167"/>
    </row>
    <row r="40" spans="1:25" s="174" customFormat="1" ht="38.25" x14ac:dyDescent="0.25">
      <c r="A40" s="165"/>
      <c r="B40" s="165" t="s">
        <v>435</v>
      </c>
      <c r="C40" s="171">
        <f t="shared" si="0"/>
        <v>0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6"/>
      <c r="V40" s="166"/>
      <c r="W40" s="170"/>
      <c r="X40" s="170"/>
      <c r="Y40" s="170"/>
    </row>
    <row r="41" spans="1:25" s="174" customFormat="1" x14ac:dyDescent="0.25">
      <c r="A41" s="165" t="s">
        <v>436</v>
      </c>
      <c r="B41" s="165" t="s">
        <v>437</v>
      </c>
      <c r="C41" s="235">
        <f t="shared" si="0"/>
        <v>2663392</v>
      </c>
      <c r="D41" s="165">
        <v>149008</v>
      </c>
      <c r="E41" s="165"/>
      <c r="F41" s="165">
        <v>5748</v>
      </c>
      <c r="G41" s="165"/>
      <c r="H41" s="165"/>
      <c r="I41" s="165"/>
      <c r="J41" s="165">
        <v>8505</v>
      </c>
      <c r="K41" s="165"/>
      <c r="L41" s="165"/>
      <c r="M41" s="165">
        <v>37374</v>
      </c>
      <c r="N41" s="165">
        <v>2027913</v>
      </c>
      <c r="O41" s="165">
        <v>67732</v>
      </c>
      <c r="P41" s="165"/>
      <c r="Q41" s="165"/>
      <c r="R41" s="165">
        <v>293543</v>
      </c>
      <c r="S41" s="165"/>
      <c r="T41" s="165">
        <v>27630</v>
      </c>
      <c r="U41" s="166"/>
      <c r="V41" s="166">
        <v>45939</v>
      </c>
      <c r="W41" s="167"/>
      <c r="X41" s="167"/>
      <c r="Y41" s="167"/>
    </row>
    <row r="42" spans="1:25" s="174" customFormat="1" x14ac:dyDescent="0.25">
      <c r="A42" s="165"/>
      <c r="B42" s="165" t="s">
        <v>438</v>
      </c>
      <c r="C42" s="171">
        <f t="shared" si="0"/>
        <v>0</v>
      </c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6"/>
      <c r="V42" s="166"/>
      <c r="W42" s="167"/>
      <c r="X42" s="167"/>
      <c r="Y42" s="167"/>
    </row>
    <row r="43" spans="1:25" s="174" customFormat="1" ht="25.5" x14ac:dyDescent="0.25">
      <c r="A43" s="165"/>
      <c r="B43" s="165" t="s">
        <v>439</v>
      </c>
      <c r="C43" s="171">
        <f t="shared" si="0"/>
        <v>0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9"/>
      <c r="V43" s="169"/>
      <c r="W43" s="167"/>
      <c r="X43" s="167"/>
      <c r="Y43" s="167"/>
    </row>
    <row r="44" spans="1:25" s="174" customFormat="1" x14ac:dyDescent="0.25">
      <c r="A44" s="165"/>
      <c r="B44" s="165" t="s">
        <v>440</v>
      </c>
      <c r="C44" s="171">
        <f t="shared" si="0"/>
        <v>0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6"/>
      <c r="V44" s="166"/>
      <c r="W44" s="167"/>
      <c r="X44" s="167"/>
      <c r="Y44" s="167"/>
    </row>
    <row r="45" spans="1:25" s="174" customFormat="1" x14ac:dyDescent="0.25">
      <c r="A45" s="165"/>
      <c r="B45" s="165" t="s">
        <v>441</v>
      </c>
      <c r="C45" s="171">
        <f t="shared" si="0"/>
        <v>0</v>
      </c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6"/>
      <c r="V45" s="166"/>
      <c r="W45" s="167"/>
      <c r="X45" s="167"/>
      <c r="Y45" s="167"/>
    </row>
    <row r="46" spans="1:25" s="174" customFormat="1" x14ac:dyDescent="0.25">
      <c r="A46" s="165"/>
      <c r="B46" s="165" t="s">
        <v>442</v>
      </c>
      <c r="C46" s="171">
        <f t="shared" si="0"/>
        <v>0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6"/>
      <c r="V46" s="166"/>
      <c r="W46" s="167"/>
      <c r="X46" s="167"/>
      <c r="Y46" s="167"/>
    </row>
    <row r="47" spans="1:25" s="174" customFormat="1" x14ac:dyDescent="0.25">
      <c r="A47" s="165"/>
      <c r="B47" s="165" t="s">
        <v>443</v>
      </c>
      <c r="C47" s="171">
        <f t="shared" si="0"/>
        <v>0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6"/>
      <c r="V47" s="166"/>
      <c r="W47" s="170"/>
      <c r="X47" s="170"/>
      <c r="Y47" s="170"/>
    </row>
    <row r="48" spans="1:25" s="174" customFormat="1" x14ac:dyDescent="0.25">
      <c r="A48" s="165"/>
      <c r="B48" s="165" t="s">
        <v>444</v>
      </c>
      <c r="C48" s="171">
        <f t="shared" si="0"/>
        <v>0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6"/>
      <c r="V48" s="166"/>
      <c r="W48" s="167"/>
      <c r="X48" s="167"/>
      <c r="Y48" s="167"/>
    </row>
    <row r="49" spans="1:25" s="174" customFormat="1" x14ac:dyDescent="0.25">
      <c r="A49" s="165" t="s">
        <v>30</v>
      </c>
      <c r="B49" s="165" t="s">
        <v>445</v>
      </c>
      <c r="C49" s="171">
        <f t="shared" si="0"/>
        <v>0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6"/>
      <c r="V49" s="166"/>
      <c r="W49" s="167"/>
      <c r="X49" s="167"/>
      <c r="Y49" s="167"/>
    </row>
    <row r="50" spans="1:25" s="174" customFormat="1" x14ac:dyDescent="0.25">
      <c r="A50" s="168" t="s">
        <v>31</v>
      </c>
      <c r="B50" s="168" t="s">
        <v>446</v>
      </c>
      <c r="C50" s="235">
        <f t="shared" si="0"/>
        <v>2686447</v>
      </c>
      <c r="D50" s="165">
        <f>SUM(D35+D41+D49)</f>
        <v>150024</v>
      </c>
      <c r="E50" s="165">
        <f t="shared" ref="E50:V50" si="5">SUM(E35+E41+E49)</f>
        <v>0</v>
      </c>
      <c r="F50" s="165">
        <f t="shared" si="5"/>
        <v>5748</v>
      </c>
      <c r="G50" s="165">
        <f t="shared" si="5"/>
        <v>0</v>
      </c>
      <c r="H50" s="165">
        <f t="shared" si="5"/>
        <v>0</v>
      </c>
      <c r="I50" s="165">
        <f t="shared" si="5"/>
        <v>0</v>
      </c>
      <c r="J50" s="165">
        <f t="shared" si="5"/>
        <v>8505</v>
      </c>
      <c r="K50" s="165">
        <f t="shared" si="5"/>
        <v>0</v>
      </c>
      <c r="L50" s="165">
        <f t="shared" si="5"/>
        <v>0</v>
      </c>
      <c r="M50" s="165">
        <f t="shared" si="5"/>
        <v>37374</v>
      </c>
      <c r="N50" s="165">
        <f t="shared" si="5"/>
        <v>2027913</v>
      </c>
      <c r="O50" s="165">
        <f t="shared" si="5"/>
        <v>67732</v>
      </c>
      <c r="P50" s="165">
        <f t="shared" si="5"/>
        <v>0</v>
      </c>
      <c r="Q50" s="165">
        <f t="shared" si="5"/>
        <v>0</v>
      </c>
      <c r="R50" s="165">
        <f t="shared" si="5"/>
        <v>315582</v>
      </c>
      <c r="S50" s="165">
        <f t="shared" si="5"/>
        <v>0</v>
      </c>
      <c r="T50" s="165">
        <f t="shared" si="5"/>
        <v>27630</v>
      </c>
      <c r="U50" s="165">
        <f t="shared" si="5"/>
        <v>0</v>
      </c>
      <c r="V50" s="165">
        <f t="shared" si="5"/>
        <v>45939</v>
      </c>
      <c r="W50" s="167"/>
      <c r="X50" s="167"/>
      <c r="Y50" s="167"/>
    </row>
    <row r="51" spans="1:25" s="174" customFormat="1" x14ac:dyDescent="0.25">
      <c r="A51" s="165" t="s">
        <v>32</v>
      </c>
      <c r="B51" s="165" t="s">
        <v>447</v>
      </c>
      <c r="C51" s="235">
        <f t="shared" si="0"/>
        <v>408215</v>
      </c>
      <c r="D51" s="165">
        <v>194518</v>
      </c>
      <c r="E51" s="165"/>
      <c r="F51" s="168"/>
      <c r="G51" s="168"/>
      <c r="H51" s="168"/>
      <c r="I51" s="168"/>
      <c r="J51" s="168"/>
      <c r="K51" s="168"/>
      <c r="L51" s="165"/>
      <c r="M51" s="165"/>
      <c r="N51" s="165">
        <v>112113</v>
      </c>
      <c r="O51" s="165">
        <v>14842</v>
      </c>
      <c r="P51" s="165"/>
      <c r="Q51" s="165"/>
      <c r="R51" s="165"/>
      <c r="S51" s="165">
        <v>86742</v>
      </c>
      <c r="T51" s="168"/>
      <c r="U51" s="169"/>
      <c r="V51" s="169"/>
      <c r="W51" s="167"/>
      <c r="X51" s="167"/>
      <c r="Y51" s="167"/>
    </row>
    <row r="52" spans="1:25" s="174" customFormat="1" ht="38.25" x14ac:dyDescent="0.25">
      <c r="A52" s="165"/>
      <c r="B52" s="165" t="s">
        <v>448</v>
      </c>
      <c r="C52" s="171">
        <f t="shared" si="0"/>
        <v>0</v>
      </c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6"/>
      <c r="V52" s="166"/>
      <c r="W52" s="167"/>
      <c r="X52" s="167"/>
      <c r="Y52" s="167"/>
    </row>
    <row r="53" spans="1:25" s="174" customFormat="1" x14ac:dyDescent="0.25">
      <c r="A53" s="165"/>
      <c r="B53" s="165" t="s">
        <v>449</v>
      </c>
      <c r="C53" s="171">
        <f t="shared" si="0"/>
        <v>0</v>
      </c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6"/>
      <c r="V53" s="166"/>
      <c r="W53" s="167"/>
      <c r="X53" s="167"/>
      <c r="Y53" s="167"/>
    </row>
    <row r="54" spans="1:25" s="174" customFormat="1" x14ac:dyDescent="0.25">
      <c r="A54" s="165"/>
      <c r="B54" s="165" t="s">
        <v>450</v>
      </c>
      <c r="C54" s="171">
        <f t="shared" si="0"/>
        <v>0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6"/>
      <c r="V54" s="166"/>
      <c r="W54" s="167"/>
      <c r="X54" s="167"/>
      <c r="Y54" s="167"/>
    </row>
    <row r="55" spans="1:25" s="174" customFormat="1" x14ac:dyDescent="0.25">
      <c r="A55" s="165" t="s">
        <v>33</v>
      </c>
      <c r="B55" s="165" t="s">
        <v>451</v>
      </c>
      <c r="C55" s="235">
        <f t="shared" si="0"/>
        <v>99073</v>
      </c>
      <c r="D55" s="165">
        <v>30732</v>
      </c>
      <c r="E55" s="165"/>
      <c r="F55" s="165"/>
      <c r="G55" s="165"/>
      <c r="H55" s="165"/>
      <c r="I55" s="165"/>
      <c r="J55" s="165"/>
      <c r="K55" s="165"/>
      <c r="L55" s="165"/>
      <c r="M55" s="165"/>
      <c r="N55" s="165">
        <v>15812</v>
      </c>
      <c r="O55" s="165">
        <v>52529</v>
      </c>
      <c r="P55" s="165"/>
      <c r="Q55" s="165"/>
      <c r="R55" s="165"/>
      <c r="S55" s="165"/>
      <c r="T55" s="165"/>
      <c r="U55" s="166"/>
      <c r="V55" s="166"/>
      <c r="W55" s="167"/>
      <c r="X55" s="167"/>
      <c r="Y55" s="167"/>
    </row>
    <row r="56" spans="1:25" s="174" customFormat="1" x14ac:dyDescent="0.25">
      <c r="A56" s="165"/>
      <c r="B56" s="165" t="s">
        <v>452</v>
      </c>
      <c r="C56" s="171">
        <f t="shared" si="0"/>
        <v>0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6"/>
      <c r="V56" s="166"/>
      <c r="W56" s="170"/>
      <c r="X56" s="170"/>
      <c r="Y56" s="170"/>
    </row>
    <row r="57" spans="1:25" s="174" customFormat="1" x14ac:dyDescent="0.25">
      <c r="A57" s="165"/>
      <c r="B57" s="165" t="s">
        <v>453</v>
      </c>
      <c r="C57" s="171">
        <f t="shared" si="0"/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9"/>
      <c r="V57" s="169"/>
      <c r="W57" s="167"/>
      <c r="X57" s="167"/>
      <c r="Y57" s="167"/>
    </row>
    <row r="58" spans="1:25" s="174" customFormat="1" ht="25.5" x14ac:dyDescent="0.25">
      <c r="A58" s="168" t="s">
        <v>34</v>
      </c>
      <c r="B58" s="168" t="s">
        <v>454</v>
      </c>
      <c r="C58" s="235">
        <f t="shared" si="0"/>
        <v>507288</v>
      </c>
      <c r="D58" s="165">
        <f>D51+D55</f>
        <v>225250</v>
      </c>
      <c r="E58" s="165">
        <f t="shared" ref="E58:V58" si="6">E51+E55</f>
        <v>0</v>
      </c>
      <c r="F58" s="165">
        <f t="shared" si="6"/>
        <v>0</v>
      </c>
      <c r="G58" s="165">
        <f t="shared" si="6"/>
        <v>0</v>
      </c>
      <c r="H58" s="165">
        <f t="shared" si="6"/>
        <v>0</v>
      </c>
      <c r="I58" s="165">
        <f t="shared" si="6"/>
        <v>0</v>
      </c>
      <c r="J58" s="165">
        <f t="shared" si="6"/>
        <v>0</v>
      </c>
      <c r="K58" s="165">
        <f t="shared" si="6"/>
        <v>0</v>
      </c>
      <c r="L58" s="165">
        <f t="shared" si="6"/>
        <v>0</v>
      </c>
      <c r="M58" s="165">
        <f t="shared" si="6"/>
        <v>0</v>
      </c>
      <c r="N58" s="165">
        <f t="shared" si="6"/>
        <v>127925</v>
      </c>
      <c r="O58" s="165">
        <f t="shared" si="6"/>
        <v>67371</v>
      </c>
      <c r="P58" s="165">
        <f t="shared" si="6"/>
        <v>0</v>
      </c>
      <c r="Q58" s="165">
        <f t="shared" si="6"/>
        <v>0</v>
      </c>
      <c r="R58" s="165">
        <f t="shared" si="6"/>
        <v>0</v>
      </c>
      <c r="S58" s="165">
        <f t="shared" si="6"/>
        <v>86742</v>
      </c>
      <c r="T58" s="165">
        <f t="shared" si="6"/>
        <v>0</v>
      </c>
      <c r="U58" s="165">
        <f t="shared" si="6"/>
        <v>0</v>
      </c>
      <c r="V58" s="165">
        <f t="shared" si="6"/>
        <v>0</v>
      </c>
      <c r="W58" s="167"/>
      <c r="X58" s="167"/>
      <c r="Y58" s="167"/>
    </row>
    <row r="59" spans="1:25" s="174" customFormat="1" x14ac:dyDescent="0.25">
      <c r="A59" s="165" t="s">
        <v>86</v>
      </c>
      <c r="B59" s="165" t="s">
        <v>455</v>
      </c>
      <c r="C59" s="235">
        <f t="shared" si="0"/>
        <v>3856800</v>
      </c>
      <c r="D59" s="165">
        <v>214332</v>
      </c>
      <c r="E59" s="165"/>
      <c r="F59" s="165">
        <v>196070</v>
      </c>
      <c r="G59" s="165"/>
      <c r="H59" s="165"/>
      <c r="I59" s="165"/>
      <c r="J59" s="165"/>
      <c r="K59" s="165"/>
      <c r="L59" s="165">
        <v>1953603</v>
      </c>
      <c r="M59" s="165"/>
      <c r="N59" s="165">
        <v>436094</v>
      </c>
      <c r="O59" s="165">
        <v>639826</v>
      </c>
      <c r="P59" s="165"/>
      <c r="Q59" s="165"/>
      <c r="R59" s="165"/>
      <c r="S59" s="165">
        <v>327060</v>
      </c>
      <c r="T59" s="165">
        <v>89815</v>
      </c>
      <c r="U59" s="166"/>
      <c r="V59" s="166"/>
      <c r="W59" s="167"/>
      <c r="X59" s="167"/>
      <c r="Y59" s="167"/>
    </row>
    <row r="60" spans="1:25" s="174" customFormat="1" x14ac:dyDescent="0.25">
      <c r="A60" s="165"/>
      <c r="B60" s="165" t="s">
        <v>456</v>
      </c>
      <c r="C60" s="171">
        <f t="shared" si="0"/>
        <v>0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6"/>
      <c r="V60" s="166"/>
      <c r="W60" s="170"/>
      <c r="X60" s="170"/>
      <c r="Y60" s="170"/>
    </row>
    <row r="61" spans="1:25" s="174" customFormat="1" x14ac:dyDescent="0.25">
      <c r="A61" s="165"/>
      <c r="B61" s="165" t="s">
        <v>457</v>
      </c>
      <c r="C61" s="171">
        <f t="shared" si="0"/>
        <v>0</v>
      </c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6"/>
      <c r="V61" s="166"/>
      <c r="W61" s="167"/>
      <c r="X61" s="167"/>
      <c r="Y61" s="167"/>
    </row>
    <row r="62" spans="1:25" s="174" customFormat="1" x14ac:dyDescent="0.25">
      <c r="A62" s="165"/>
      <c r="B62" s="165" t="s">
        <v>458</v>
      </c>
      <c r="C62" s="171">
        <f t="shared" si="0"/>
        <v>0</v>
      </c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9"/>
      <c r="V62" s="169"/>
      <c r="W62" s="167"/>
      <c r="X62" s="167"/>
      <c r="Y62" s="167"/>
    </row>
    <row r="63" spans="1:25" s="174" customFormat="1" x14ac:dyDescent="0.25">
      <c r="A63" s="165" t="s">
        <v>87</v>
      </c>
      <c r="B63" s="165" t="s">
        <v>459</v>
      </c>
      <c r="C63" s="235">
        <f t="shared" si="0"/>
        <v>390011</v>
      </c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6">
        <v>390011</v>
      </c>
      <c r="V63" s="169"/>
      <c r="W63" s="170"/>
      <c r="X63" s="170"/>
      <c r="Y63" s="170"/>
    </row>
    <row r="64" spans="1:25" s="174" customFormat="1" ht="25.5" x14ac:dyDescent="0.25">
      <c r="A64" s="165" t="s">
        <v>88</v>
      </c>
      <c r="B64" s="165" t="s">
        <v>460</v>
      </c>
      <c r="C64" s="171">
        <f t="shared" si="0"/>
        <v>0</v>
      </c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70"/>
      <c r="X64" s="170"/>
      <c r="Y64" s="170"/>
    </row>
    <row r="65" spans="1:25" s="176" customFormat="1" ht="38.25" x14ac:dyDescent="0.25">
      <c r="A65" s="165" t="s">
        <v>35</v>
      </c>
      <c r="B65" s="165" t="s">
        <v>461</v>
      </c>
      <c r="C65" s="171">
        <f t="shared" si="0"/>
        <v>0</v>
      </c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7"/>
      <c r="X65" s="167"/>
      <c r="Y65" s="167"/>
    </row>
    <row r="66" spans="1:25" s="176" customFormat="1" x14ac:dyDescent="0.25">
      <c r="A66" s="165" t="s">
        <v>36</v>
      </c>
      <c r="B66" s="165" t="s">
        <v>462</v>
      </c>
      <c r="C66" s="235">
        <f t="shared" si="0"/>
        <v>18760</v>
      </c>
      <c r="D66" s="165"/>
      <c r="E66" s="165"/>
      <c r="F66" s="165"/>
      <c r="G66" s="165"/>
      <c r="H66" s="165"/>
      <c r="I66" s="165"/>
      <c r="J66" s="165"/>
      <c r="K66" s="165"/>
      <c r="L66" s="165"/>
      <c r="M66" s="165">
        <v>18760</v>
      </c>
      <c r="N66" s="165"/>
      <c r="O66" s="165"/>
      <c r="P66" s="165"/>
      <c r="Q66" s="165"/>
      <c r="R66" s="165"/>
      <c r="S66" s="165"/>
      <c r="T66" s="165"/>
      <c r="U66" s="165"/>
      <c r="V66" s="165"/>
      <c r="W66" s="167"/>
      <c r="X66" s="167"/>
      <c r="Y66" s="167"/>
    </row>
    <row r="67" spans="1:25" s="176" customFormat="1" x14ac:dyDescent="0.25">
      <c r="A67" s="165"/>
      <c r="B67" s="165" t="s">
        <v>463</v>
      </c>
      <c r="C67" s="171">
        <f t="shared" si="0"/>
        <v>0</v>
      </c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7"/>
      <c r="X67" s="167"/>
      <c r="Y67" s="167"/>
    </row>
    <row r="68" spans="1:25" s="176" customFormat="1" ht="25.5" x14ac:dyDescent="0.25">
      <c r="A68" s="165"/>
      <c r="B68" s="165" t="s">
        <v>464</v>
      </c>
      <c r="C68" s="171">
        <f t="shared" si="0"/>
        <v>0</v>
      </c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70"/>
      <c r="X68" s="170"/>
      <c r="Y68" s="170"/>
    </row>
    <row r="69" spans="1:25" s="176" customFormat="1" x14ac:dyDescent="0.25">
      <c r="A69" s="165"/>
      <c r="B69" s="165" t="s">
        <v>465</v>
      </c>
      <c r="C69" s="171">
        <f t="shared" si="0"/>
        <v>0</v>
      </c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70"/>
      <c r="X69" s="170"/>
      <c r="Y69" s="170"/>
    </row>
    <row r="70" spans="1:25" s="174" customFormat="1" x14ac:dyDescent="0.25">
      <c r="A70" s="165"/>
      <c r="B70" s="165" t="s">
        <v>466</v>
      </c>
      <c r="C70" s="171">
        <f t="shared" si="0"/>
        <v>0</v>
      </c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76"/>
      <c r="X70" s="176"/>
      <c r="Y70" s="176"/>
    </row>
    <row r="71" spans="1:25" s="174" customFormat="1" x14ac:dyDescent="0.25">
      <c r="A71" s="165" t="s">
        <v>467</v>
      </c>
      <c r="B71" s="165" t="s">
        <v>468</v>
      </c>
      <c r="C71" s="171">
        <f t="shared" si="0"/>
        <v>0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76"/>
      <c r="X71" s="176"/>
      <c r="Y71" s="176"/>
    </row>
    <row r="72" spans="1:25" s="174" customFormat="1" x14ac:dyDescent="0.25">
      <c r="A72" s="165" t="s">
        <v>37</v>
      </c>
      <c r="B72" s="165" t="s">
        <v>469</v>
      </c>
      <c r="C72" s="171">
        <f t="shared" ref="C72:C135" si="7">SUM(D72:V72)</f>
        <v>0</v>
      </c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76"/>
      <c r="X72" s="176"/>
      <c r="Y72" s="176"/>
    </row>
    <row r="73" spans="1:25" s="174" customFormat="1" ht="25.5" x14ac:dyDescent="0.25">
      <c r="A73" s="165" t="s">
        <v>38</v>
      </c>
      <c r="B73" s="165" t="s">
        <v>470</v>
      </c>
      <c r="C73" s="235">
        <f t="shared" si="7"/>
        <v>15406830</v>
      </c>
      <c r="D73" s="151">
        <v>701750</v>
      </c>
      <c r="E73" s="151"/>
      <c r="F73" s="151"/>
      <c r="G73" s="151"/>
      <c r="H73" s="151"/>
      <c r="I73" s="151"/>
      <c r="J73" s="151"/>
      <c r="K73" s="151"/>
      <c r="L73" s="151"/>
      <c r="M73" s="151">
        <v>150000</v>
      </c>
      <c r="N73" s="151"/>
      <c r="O73" s="151">
        <v>14465080</v>
      </c>
      <c r="P73" s="151">
        <v>90000</v>
      </c>
      <c r="Q73" s="151"/>
      <c r="R73" s="151"/>
      <c r="S73" s="151"/>
      <c r="T73" s="151"/>
      <c r="U73" s="151"/>
      <c r="V73" s="151"/>
      <c r="W73" s="176"/>
      <c r="X73" s="176"/>
      <c r="Y73" s="176"/>
    </row>
    <row r="74" spans="1:25" s="174" customFormat="1" ht="25.5" x14ac:dyDescent="0.25">
      <c r="A74" s="165"/>
      <c r="B74" s="165" t="s">
        <v>471</v>
      </c>
      <c r="C74" s="171">
        <f t="shared" si="7"/>
        <v>0</v>
      </c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76"/>
      <c r="X74" s="176"/>
      <c r="Y74" s="176"/>
    </row>
    <row r="75" spans="1:25" s="174" customFormat="1" x14ac:dyDescent="0.25">
      <c r="A75" s="165"/>
      <c r="B75" s="165" t="s">
        <v>472</v>
      </c>
      <c r="C75" s="171">
        <f t="shared" si="7"/>
        <v>0</v>
      </c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76"/>
      <c r="X75" s="176"/>
      <c r="Y75" s="176"/>
    </row>
    <row r="76" spans="1:25" s="174" customFormat="1" x14ac:dyDescent="0.25">
      <c r="A76" s="165"/>
      <c r="B76" s="165" t="s">
        <v>473</v>
      </c>
      <c r="C76" s="171">
        <f t="shared" si="7"/>
        <v>0</v>
      </c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79"/>
      <c r="P76" s="179"/>
      <c r="Q76" s="179"/>
      <c r="R76" s="179"/>
      <c r="S76" s="179"/>
      <c r="T76" s="179"/>
      <c r="U76" s="179"/>
      <c r="V76" s="179"/>
      <c r="W76" s="176"/>
      <c r="X76" s="176"/>
      <c r="Y76" s="176"/>
    </row>
    <row r="77" spans="1:25" s="174" customFormat="1" x14ac:dyDescent="0.25">
      <c r="A77" s="165" t="s">
        <v>39</v>
      </c>
      <c r="B77" s="165" t="s">
        <v>474</v>
      </c>
      <c r="C77" s="235">
        <f>SUM(D77:V77)</f>
        <v>4459856</v>
      </c>
      <c r="D77" s="151">
        <v>1204696</v>
      </c>
      <c r="E77" s="151"/>
      <c r="F77" s="151">
        <v>141771</v>
      </c>
      <c r="G77" s="151"/>
      <c r="H77" s="151"/>
      <c r="I77" s="151">
        <v>2156</v>
      </c>
      <c r="J77" s="151">
        <v>27400</v>
      </c>
      <c r="K77" s="151"/>
      <c r="L77" s="151">
        <v>218689</v>
      </c>
      <c r="M77" s="151"/>
      <c r="N77" s="151">
        <v>1524324</v>
      </c>
      <c r="O77" s="151">
        <v>224352</v>
      </c>
      <c r="P77" s="151">
        <v>990000</v>
      </c>
      <c r="Q77" s="151">
        <v>120000</v>
      </c>
      <c r="R77" s="151"/>
      <c r="S77" s="151">
        <v>5194</v>
      </c>
      <c r="T77" s="151">
        <v>1274</v>
      </c>
      <c r="U77" s="151"/>
      <c r="V77" s="151"/>
      <c r="W77" s="176"/>
      <c r="X77" s="176"/>
      <c r="Y77" s="176"/>
    </row>
    <row r="78" spans="1:25" s="174" customFormat="1" x14ac:dyDescent="0.25">
      <c r="A78" s="165"/>
      <c r="B78" s="165" t="s">
        <v>475</v>
      </c>
      <c r="C78" s="171">
        <f t="shared" si="7"/>
        <v>0</v>
      </c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76"/>
      <c r="X78" s="176"/>
      <c r="Y78" s="176"/>
    </row>
    <row r="79" spans="1:25" s="174" customFormat="1" x14ac:dyDescent="0.25">
      <c r="A79" s="165"/>
      <c r="B79" s="165" t="s">
        <v>476</v>
      </c>
      <c r="C79" s="171">
        <f t="shared" si="7"/>
        <v>0</v>
      </c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76"/>
      <c r="X79" s="176"/>
      <c r="Y79" s="176"/>
    </row>
    <row r="80" spans="1:25" s="174" customFormat="1" x14ac:dyDescent="0.25">
      <c r="A80" s="165"/>
      <c r="B80" s="165" t="s">
        <v>477</v>
      </c>
      <c r="C80" s="171">
        <f t="shared" si="7"/>
        <v>0</v>
      </c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76"/>
      <c r="X80" s="176"/>
      <c r="Y80" s="176"/>
    </row>
    <row r="81" spans="1:25" s="174" customFormat="1" x14ac:dyDescent="0.25">
      <c r="A81" s="165"/>
      <c r="B81" s="165" t="s">
        <v>478</v>
      </c>
      <c r="C81" s="171">
        <f t="shared" si="7"/>
        <v>0</v>
      </c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76"/>
      <c r="X81" s="176"/>
      <c r="Y81" s="176"/>
    </row>
    <row r="82" spans="1:25" s="174" customFormat="1" x14ac:dyDescent="0.25">
      <c r="A82" s="165"/>
      <c r="B82" s="165" t="s">
        <v>479</v>
      </c>
      <c r="C82" s="171">
        <f t="shared" si="7"/>
        <v>0</v>
      </c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76"/>
      <c r="X82" s="176"/>
      <c r="Y82" s="176"/>
    </row>
    <row r="83" spans="1:25" s="174" customFormat="1" ht="25.5" x14ac:dyDescent="0.25">
      <c r="A83" s="165"/>
      <c r="B83" s="165" t="s">
        <v>480</v>
      </c>
      <c r="C83" s="171">
        <f t="shared" si="7"/>
        <v>0</v>
      </c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76"/>
      <c r="X83" s="176"/>
      <c r="Y83" s="176"/>
    </row>
    <row r="84" spans="1:25" s="174" customFormat="1" x14ac:dyDescent="0.25">
      <c r="A84" s="165"/>
      <c r="B84" s="165" t="s">
        <v>481</v>
      </c>
      <c r="C84" s="171">
        <f t="shared" si="7"/>
        <v>0</v>
      </c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76"/>
      <c r="X84" s="176"/>
      <c r="Y84" s="176"/>
    </row>
    <row r="85" spans="1:25" s="174" customFormat="1" x14ac:dyDescent="0.25">
      <c r="A85" s="165"/>
      <c r="B85" s="165" t="s">
        <v>482</v>
      </c>
      <c r="C85" s="235">
        <f t="shared" si="7"/>
        <v>460208</v>
      </c>
      <c r="D85" s="151">
        <v>211971</v>
      </c>
      <c r="E85" s="151"/>
      <c r="F85" s="151">
        <v>58824</v>
      </c>
      <c r="G85" s="151"/>
      <c r="H85" s="151"/>
      <c r="I85" s="151"/>
      <c r="J85" s="151"/>
      <c r="K85" s="151"/>
      <c r="L85" s="151"/>
      <c r="M85" s="151"/>
      <c r="N85" s="151">
        <v>148981</v>
      </c>
      <c r="O85" s="151">
        <v>40432</v>
      </c>
      <c r="P85" s="151"/>
      <c r="Q85" s="151"/>
      <c r="R85" s="151"/>
      <c r="S85" s="151"/>
      <c r="T85" s="151"/>
      <c r="U85" s="151"/>
      <c r="V85" s="151"/>
      <c r="W85" s="176"/>
      <c r="X85" s="176"/>
      <c r="Y85" s="176"/>
    </row>
    <row r="86" spans="1:25" s="236" customFormat="1" ht="25.5" x14ac:dyDescent="0.25">
      <c r="A86" s="168" t="s">
        <v>40</v>
      </c>
      <c r="B86" s="168" t="s">
        <v>483</v>
      </c>
      <c r="C86" s="171">
        <f t="shared" si="7"/>
        <v>24132257</v>
      </c>
      <c r="D86" s="238">
        <f>D77+D73+D66+D63+D59</f>
        <v>2120778</v>
      </c>
      <c r="E86" s="238">
        <f t="shared" ref="E86:V86" si="8">E77+E73+E66+E63+E59</f>
        <v>0</v>
      </c>
      <c r="F86" s="238">
        <f t="shared" si="8"/>
        <v>337841</v>
      </c>
      <c r="G86" s="238">
        <f t="shared" si="8"/>
        <v>0</v>
      </c>
      <c r="H86" s="238">
        <f t="shared" si="8"/>
        <v>0</v>
      </c>
      <c r="I86" s="238">
        <f t="shared" si="8"/>
        <v>2156</v>
      </c>
      <c r="J86" s="238">
        <f t="shared" si="8"/>
        <v>27400</v>
      </c>
      <c r="K86" s="238">
        <f t="shared" si="8"/>
        <v>0</v>
      </c>
      <c r="L86" s="238">
        <f t="shared" si="8"/>
        <v>2172292</v>
      </c>
      <c r="M86" s="238">
        <f t="shared" si="8"/>
        <v>168760</v>
      </c>
      <c r="N86" s="238">
        <f t="shared" si="8"/>
        <v>1960418</v>
      </c>
      <c r="O86" s="238">
        <f t="shared" si="8"/>
        <v>15329258</v>
      </c>
      <c r="P86" s="238">
        <f t="shared" si="8"/>
        <v>1080000</v>
      </c>
      <c r="Q86" s="238">
        <f t="shared" si="8"/>
        <v>120000</v>
      </c>
      <c r="R86" s="238">
        <f t="shared" si="8"/>
        <v>0</v>
      </c>
      <c r="S86" s="238">
        <f t="shared" si="8"/>
        <v>332254</v>
      </c>
      <c r="T86" s="238">
        <f t="shared" si="8"/>
        <v>91089</v>
      </c>
      <c r="U86" s="238">
        <f t="shared" si="8"/>
        <v>390011</v>
      </c>
      <c r="V86" s="238">
        <f t="shared" si="8"/>
        <v>0</v>
      </c>
      <c r="W86" s="176"/>
      <c r="X86" s="176"/>
      <c r="Y86" s="176"/>
    </row>
    <row r="87" spans="1:25" s="174" customFormat="1" x14ac:dyDescent="0.25">
      <c r="A87" s="165" t="s">
        <v>484</v>
      </c>
      <c r="B87" s="165" t="s">
        <v>485</v>
      </c>
      <c r="C87" s="171">
        <f t="shared" si="7"/>
        <v>0</v>
      </c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76"/>
      <c r="X87" s="176"/>
      <c r="Y87" s="176"/>
    </row>
    <row r="88" spans="1:25" s="174" customFormat="1" x14ac:dyDescent="0.25">
      <c r="A88" s="165" t="s">
        <v>41</v>
      </c>
      <c r="B88" s="165" t="s">
        <v>486</v>
      </c>
      <c r="C88" s="235">
        <f t="shared" si="7"/>
        <v>157134</v>
      </c>
      <c r="D88" s="151">
        <v>6800</v>
      </c>
      <c r="E88" s="151"/>
      <c r="F88" s="151"/>
      <c r="G88" s="151"/>
      <c r="H88" s="151"/>
      <c r="I88" s="151"/>
      <c r="J88" s="151"/>
      <c r="K88" s="151"/>
      <c r="L88" s="151"/>
      <c r="M88" s="151"/>
      <c r="N88" s="151">
        <v>41150</v>
      </c>
      <c r="O88" s="151"/>
      <c r="P88" s="151"/>
      <c r="Q88" s="151"/>
      <c r="R88" s="151"/>
      <c r="S88" s="151"/>
      <c r="T88" s="151">
        <v>109184</v>
      </c>
      <c r="U88" s="151"/>
      <c r="V88" s="151"/>
      <c r="W88" s="176"/>
      <c r="X88" s="176"/>
      <c r="Y88" s="176"/>
    </row>
    <row r="89" spans="1:25" s="174" customFormat="1" x14ac:dyDescent="0.25">
      <c r="A89" s="165"/>
      <c r="B89" s="165" t="s">
        <v>487</v>
      </c>
      <c r="C89" s="171">
        <f t="shared" si="7"/>
        <v>0</v>
      </c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76"/>
      <c r="X89" s="176"/>
      <c r="Y89" s="176"/>
    </row>
    <row r="90" spans="1:25" s="174" customFormat="1" x14ac:dyDescent="0.25">
      <c r="A90" s="165"/>
      <c r="B90" s="165" t="s">
        <v>488</v>
      </c>
      <c r="C90" s="171">
        <f t="shared" si="7"/>
        <v>0</v>
      </c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76"/>
      <c r="X90" s="176"/>
      <c r="Y90" s="176"/>
    </row>
    <row r="91" spans="1:25" s="174" customFormat="1" x14ac:dyDescent="0.25">
      <c r="A91" s="165"/>
      <c r="B91" s="165" t="s">
        <v>489</v>
      </c>
      <c r="C91" s="171">
        <f t="shared" si="7"/>
        <v>0</v>
      </c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76"/>
      <c r="X91" s="176"/>
      <c r="Y91" s="176"/>
    </row>
    <row r="92" spans="1:25" s="174" customFormat="1" x14ac:dyDescent="0.25">
      <c r="A92" s="165"/>
      <c r="B92" s="165" t="s">
        <v>490</v>
      </c>
      <c r="C92" s="171">
        <f t="shared" si="7"/>
        <v>0</v>
      </c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76"/>
      <c r="X92" s="176"/>
      <c r="Y92" s="176"/>
    </row>
    <row r="93" spans="1:25" s="236" customFormat="1" ht="25.5" x14ac:dyDescent="0.25">
      <c r="A93" s="168" t="s">
        <v>42</v>
      </c>
      <c r="B93" s="168" t="s">
        <v>491</v>
      </c>
      <c r="C93" s="171">
        <f t="shared" si="7"/>
        <v>157134</v>
      </c>
      <c r="D93" s="238">
        <f>D88</f>
        <v>6800</v>
      </c>
      <c r="E93" s="238">
        <f t="shared" ref="E93:V93" si="9">E88</f>
        <v>0</v>
      </c>
      <c r="F93" s="238">
        <f t="shared" si="9"/>
        <v>0</v>
      </c>
      <c r="G93" s="238">
        <f t="shared" si="9"/>
        <v>0</v>
      </c>
      <c r="H93" s="238">
        <f t="shared" si="9"/>
        <v>0</v>
      </c>
      <c r="I93" s="238">
        <f t="shared" si="9"/>
        <v>0</v>
      </c>
      <c r="J93" s="238">
        <f t="shared" si="9"/>
        <v>0</v>
      </c>
      <c r="K93" s="238">
        <f t="shared" si="9"/>
        <v>0</v>
      </c>
      <c r="L93" s="238">
        <f t="shared" si="9"/>
        <v>0</v>
      </c>
      <c r="M93" s="238">
        <f t="shared" si="9"/>
        <v>0</v>
      </c>
      <c r="N93" s="238">
        <f t="shared" si="9"/>
        <v>41150</v>
      </c>
      <c r="O93" s="238">
        <f t="shared" si="9"/>
        <v>0</v>
      </c>
      <c r="P93" s="238">
        <f t="shared" si="9"/>
        <v>0</v>
      </c>
      <c r="Q93" s="238">
        <f t="shared" si="9"/>
        <v>0</v>
      </c>
      <c r="R93" s="238">
        <f t="shared" si="9"/>
        <v>0</v>
      </c>
      <c r="S93" s="238">
        <f t="shared" si="9"/>
        <v>0</v>
      </c>
      <c r="T93" s="238">
        <f t="shared" si="9"/>
        <v>109184</v>
      </c>
      <c r="U93" s="238">
        <f t="shared" si="9"/>
        <v>0</v>
      </c>
      <c r="V93" s="238">
        <f t="shared" si="9"/>
        <v>0</v>
      </c>
      <c r="W93" s="176"/>
      <c r="X93" s="176"/>
      <c r="Y93" s="176"/>
    </row>
    <row r="94" spans="1:25" s="174" customFormat="1" ht="25.5" x14ac:dyDescent="0.25">
      <c r="A94" s="165" t="s">
        <v>43</v>
      </c>
      <c r="B94" s="165" t="s">
        <v>492</v>
      </c>
      <c r="C94" s="235">
        <f t="shared" si="7"/>
        <v>2344324</v>
      </c>
      <c r="D94" s="151">
        <v>173089</v>
      </c>
      <c r="E94" s="151"/>
      <c r="F94" s="151">
        <v>75562</v>
      </c>
      <c r="G94" s="151"/>
      <c r="H94" s="151"/>
      <c r="I94" s="151">
        <v>582</v>
      </c>
      <c r="J94" s="151">
        <v>2296</v>
      </c>
      <c r="K94" s="151"/>
      <c r="L94" s="151">
        <v>546728</v>
      </c>
      <c r="M94" s="151">
        <v>10091</v>
      </c>
      <c r="N94" s="151">
        <v>890895</v>
      </c>
      <c r="O94" s="151">
        <v>209496</v>
      </c>
      <c r="P94" s="151"/>
      <c r="Q94" s="151"/>
      <c r="R94" s="151">
        <v>86377</v>
      </c>
      <c r="S94" s="151">
        <v>90994</v>
      </c>
      <c r="T94" s="151">
        <v>63037</v>
      </c>
      <c r="U94" s="151">
        <v>105307</v>
      </c>
      <c r="V94" s="151">
        <v>89870</v>
      </c>
      <c r="W94" s="176"/>
      <c r="X94" s="176"/>
      <c r="Y94" s="176"/>
    </row>
    <row r="95" spans="1:25" s="174" customFormat="1" x14ac:dyDescent="0.25">
      <c r="A95" s="165" t="s">
        <v>44</v>
      </c>
      <c r="B95" s="165" t="s">
        <v>493</v>
      </c>
      <c r="C95" s="171">
        <f t="shared" si="7"/>
        <v>0</v>
      </c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76"/>
      <c r="X95" s="176"/>
      <c r="Y95" s="176"/>
    </row>
    <row r="96" spans="1:25" s="174" customFormat="1" x14ac:dyDescent="0.25">
      <c r="A96" s="165" t="s">
        <v>192</v>
      </c>
      <c r="B96" s="165" t="s">
        <v>494</v>
      </c>
      <c r="C96" s="171">
        <f t="shared" si="7"/>
        <v>0</v>
      </c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76"/>
      <c r="X96" s="176"/>
      <c r="Y96" s="176"/>
    </row>
    <row r="97" spans="1:25" s="174" customFormat="1" x14ac:dyDescent="0.25">
      <c r="A97" s="165" t="s">
        <v>495</v>
      </c>
      <c r="B97" s="165" t="s">
        <v>496</v>
      </c>
      <c r="C97" s="171">
        <f t="shared" si="7"/>
        <v>0</v>
      </c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76"/>
      <c r="X97" s="176"/>
      <c r="Y97" s="176"/>
    </row>
    <row r="98" spans="1:25" s="174" customFormat="1" x14ac:dyDescent="0.25">
      <c r="A98" s="165" t="s">
        <v>194</v>
      </c>
      <c r="B98" s="165" t="s">
        <v>497</v>
      </c>
      <c r="C98" s="171">
        <f t="shared" si="7"/>
        <v>0</v>
      </c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76"/>
      <c r="X98" s="176"/>
      <c r="Y98" s="176"/>
    </row>
    <row r="99" spans="1:25" s="174" customFormat="1" ht="25.5" x14ac:dyDescent="0.25">
      <c r="A99" s="165" t="s">
        <v>498</v>
      </c>
      <c r="B99" s="165" t="s">
        <v>499</v>
      </c>
      <c r="C99" s="171">
        <f t="shared" si="7"/>
        <v>0</v>
      </c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76"/>
      <c r="X99" s="176"/>
      <c r="Y99" s="176"/>
    </row>
    <row r="100" spans="1:25" s="174" customFormat="1" ht="25.5" x14ac:dyDescent="0.25">
      <c r="A100" s="165" t="s">
        <v>500</v>
      </c>
      <c r="B100" s="165" t="s">
        <v>501</v>
      </c>
      <c r="C100" s="171">
        <f t="shared" si="7"/>
        <v>0</v>
      </c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76"/>
      <c r="X100" s="176"/>
      <c r="Y100" s="176"/>
    </row>
    <row r="101" spans="1:25" s="174" customFormat="1" ht="25.5" x14ac:dyDescent="0.25">
      <c r="A101" s="165" t="s">
        <v>502</v>
      </c>
      <c r="B101" s="165" t="s">
        <v>503</v>
      </c>
      <c r="C101" s="171">
        <f t="shared" si="7"/>
        <v>0</v>
      </c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76"/>
      <c r="X101" s="176"/>
      <c r="Y101" s="176"/>
    </row>
    <row r="102" spans="1:25" s="174" customFormat="1" ht="25.5" x14ac:dyDescent="0.25">
      <c r="A102" s="165" t="s">
        <v>196</v>
      </c>
      <c r="B102" s="165" t="s">
        <v>504</v>
      </c>
      <c r="C102" s="171">
        <f t="shared" si="7"/>
        <v>0</v>
      </c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76"/>
      <c r="X102" s="176"/>
      <c r="Y102" s="176"/>
    </row>
    <row r="103" spans="1:25" s="174" customFormat="1" x14ac:dyDescent="0.25">
      <c r="A103" s="165" t="s">
        <v>45</v>
      </c>
      <c r="B103" s="165" t="s">
        <v>505</v>
      </c>
      <c r="C103" s="235">
        <f t="shared" si="7"/>
        <v>819710</v>
      </c>
      <c r="D103" s="151">
        <v>525105</v>
      </c>
      <c r="E103" s="151"/>
      <c r="F103" s="151"/>
      <c r="G103" s="151"/>
      <c r="H103" s="151"/>
      <c r="I103" s="151"/>
      <c r="J103" s="151"/>
      <c r="K103" s="151"/>
      <c r="L103" s="151"/>
      <c r="M103" s="151"/>
      <c r="N103" s="151">
        <v>157227</v>
      </c>
      <c r="O103" s="151">
        <v>13079</v>
      </c>
      <c r="P103" s="151"/>
      <c r="Q103" s="151"/>
      <c r="R103" s="151">
        <v>4331</v>
      </c>
      <c r="S103" s="151"/>
      <c r="T103" s="151">
        <v>15380</v>
      </c>
      <c r="U103" s="151"/>
      <c r="V103" s="151">
        <v>104588</v>
      </c>
      <c r="W103" s="176"/>
      <c r="X103" s="176"/>
      <c r="Y103" s="176"/>
    </row>
    <row r="104" spans="1:25" s="174" customFormat="1" x14ac:dyDescent="0.25">
      <c r="A104" s="165"/>
      <c r="B104" s="165" t="s">
        <v>506</v>
      </c>
      <c r="C104" s="171">
        <f t="shared" si="7"/>
        <v>0</v>
      </c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76"/>
      <c r="X104" s="176"/>
      <c r="Y104" s="176"/>
    </row>
    <row r="105" spans="1:25" s="174" customFormat="1" x14ac:dyDescent="0.25">
      <c r="A105" s="165"/>
      <c r="B105" s="165" t="s">
        <v>507</v>
      </c>
      <c r="C105" s="171">
        <f t="shared" si="7"/>
        <v>0</v>
      </c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76"/>
      <c r="X105" s="176"/>
      <c r="Y105" s="176"/>
    </row>
    <row r="106" spans="1:25" s="174" customFormat="1" x14ac:dyDescent="0.25">
      <c r="A106" s="165"/>
      <c r="B106" s="165" t="s">
        <v>505</v>
      </c>
      <c r="C106" s="171">
        <f t="shared" si="7"/>
        <v>0</v>
      </c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76"/>
      <c r="X106" s="176"/>
      <c r="Y106" s="176"/>
    </row>
    <row r="107" spans="1:25" s="236" customFormat="1" ht="25.5" x14ac:dyDescent="0.25">
      <c r="A107" s="168" t="s">
        <v>46</v>
      </c>
      <c r="B107" s="168" t="s">
        <v>508</v>
      </c>
      <c r="C107" s="171">
        <f t="shared" si="7"/>
        <v>3164034</v>
      </c>
      <c r="D107" s="238">
        <f>D94+D103</f>
        <v>698194</v>
      </c>
      <c r="E107" s="238">
        <f t="shared" ref="E107:Y107" si="10">E94+E103</f>
        <v>0</v>
      </c>
      <c r="F107" s="238">
        <f t="shared" si="10"/>
        <v>75562</v>
      </c>
      <c r="G107" s="238">
        <f t="shared" si="10"/>
        <v>0</v>
      </c>
      <c r="H107" s="238">
        <f t="shared" si="10"/>
        <v>0</v>
      </c>
      <c r="I107" s="238">
        <f t="shared" si="10"/>
        <v>582</v>
      </c>
      <c r="J107" s="238">
        <f t="shared" si="10"/>
        <v>2296</v>
      </c>
      <c r="K107" s="238">
        <f t="shared" si="10"/>
        <v>0</v>
      </c>
      <c r="L107" s="238">
        <f t="shared" si="10"/>
        <v>546728</v>
      </c>
      <c r="M107" s="238">
        <f t="shared" si="10"/>
        <v>10091</v>
      </c>
      <c r="N107" s="238">
        <f t="shared" si="10"/>
        <v>1048122</v>
      </c>
      <c r="O107" s="238">
        <f t="shared" si="10"/>
        <v>222575</v>
      </c>
      <c r="P107" s="238">
        <f t="shared" si="10"/>
        <v>0</v>
      </c>
      <c r="Q107" s="238">
        <f t="shared" si="10"/>
        <v>0</v>
      </c>
      <c r="R107" s="238">
        <f t="shared" si="10"/>
        <v>90708</v>
      </c>
      <c r="S107" s="238">
        <f t="shared" si="10"/>
        <v>90994</v>
      </c>
      <c r="T107" s="238">
        <f t="shared" si="10"/>
        <v>78417</v>
      </c>
      <c r="U107" s="238">
        <f t="shared" si="10"/>
        <v>105307</v>
      </c>
      <c r="V107" s="238">
        <f t="shared" si="10"/>
        <v>194458</v>
      </c>
      <c r="W107" s="151">
        <f t="shared" si="10"/>
        <v>0</v>
      </c>
      <c r="X107" s="151">
        <f t="shared" si="10"/>
        <v>0</v>
      </c>
      <c r="Y107" s="151">
        <f t="shared" si="10"/>
        <v>0</v>
      </c>
    </row>
    <row r="108" spans="1:25" s="187" customFormat="1" x14ac:dyDescent="0.25">
      <c r="A108" s="175" t="s">
        <v>47</v>
      </c>
      <c r="B108" s="175" t="s">
        <v>322</v>
      </c>
      <c r="C108" s="185">
        <f t="shared" si="7"/>
        <v>30647160</v>
      </c>
      <c r="D108" s="186">
        <f>D107+D93+D86+D58+D50</f>
        <v>3201046</v>
      </c>
      <c r="E108" s="186">
        <f t="shared" ref="E108:V108" si="11">E107+E93+E86+E58+E50</f>
        <v>0</v>
      </c>
      <c r="F108" s="186">
        <f t="shared" si="11"/>
        <v>419151</v>
      </c>
      <c r="G108" s="186">
        <f t="shared" si="11"/>
        <v>0</v>
      </c>
      <c r="H108" s="186">
        <f t="shared" si="11"/>
        <v>0</v>
      </c>
      <c r="I108" s="186">
        <f t="shared" si="11"/>
        <v>2738</v>
      </c>
      <c r="J108" s="186">
        <f t="shared" si="11"/>
        <v>38201</v>
      </c>
      <c r="K108" s="186">
        <f t="shared" si="11"/>
        <v>0</v>
      </c>
      <c r="L108" s="186">
        <f t="shared" si="11"/>
        <v>2719020</v>
      </c>
      <c r="M108" s="186">
        <f t="shared" si="11"/>
        <v>216225</v>
      </c>
      <c r="N108" s="186">
        <f t="shared" si="11"/>
        <v>5205528</v>
      </c>
      <c r="O108" s="186">
        <f t="shared" si="11"/>
        <v>15686936</v>
      </c>
      <c r="P108" s="186">
        <f t="shared" si="11"/>
        <v>1080000</v>
      </c>
      <c r="Q108" s="186">
        <f t="shared" si="11"/>
        <v>120000</v>
      </c>
      <c r="R108" s="186">
        <f t="shared" si="11"/>
        <v>406290</v>
      </c>
      <c r="S108" s="186">
        <f t="shared" si="11"/>
        <v>509990</v>
      </c>
      <c r="T108" s="186">
        <f t="shared" si="11"/>
        <v>306320</v>
      </c>
      <c r="U108" s="186">
        <f t="shared" si="11"/>
        <v>495318</v>
      </c>
      <c r="V108" s="186">
        <f t="shared" si="11"/>
        <v>240397</v>
      </c>
      <c r="W108" s="176"/>
      <c r="X108" s="176"/>
      <c r="Y108" s="176"/>
    </row>
    <row r="109" spans="1:25" s="174" customFormat="1" x14ac:dyDescent="0.25">
      <c r="A109" s="165" t="s">
        <v>509</v>
      </c>
      <c r="B109" s="165" t="s">
        <v>510</v>
      </c>
      <c r="C109" s="171">
        <f t="shared" si="7"/>
        <v>0</v>
      </c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76"/>
      <c r="X109" s="176"/>
      <c r="Y109" s="176"/>
    </row>
    <row r="110" spans="1:25" s="174" customFormat="1" x14ac:dyDescent="0.25">
      <c r="A110" s="165" t="s">
        <v>48</v>
      </c>
      <c r="B110" s="165" t="s">
        <v>511</v>
      </c>
      <c r="C110" s="171">
        <f t="shared" si="7"/>
        <v>0</v>
      </c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76"/>
      <c r="X110" s="176"/>
      <c r="Y110" s="176"/>
    </row>
    <row r="111" spans="1:25" s="174" customFormat="1" x14ac:dyDescent="0.25">
      <c r="A111" s="165" t="s">
        <v>512</v>
      </c>
      <c r="B111" s="165" t="s">
        <v>513</v>
      </c>
      <c r="C111" s="171">
        <f t="shared" si="7"/>
        <v>0</v>
      </c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76"/>
      <c r="X111" s="176"/>
      <c r="Y111" s="176"/>
    </row>
    <row r="112" spans="1:25" s="174" customFormat="1" x14ac:dyDescent="0.25">
      <c r="A112" s="165" t="s">
        <v>514</v>
      </c>
      <c r="B112" s="165" t="s">
        <v>515</v>
      </c>
      <c r="C112" s="171">
        <f t="shared" si="7"/>
        <v>0</v>
      </c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76"/>
      <c r="X112" s="176"/>
      <c r="Y112" s="176"/>
    </row>
    <row r="113" spans="1:25" s="174" customFormat="1" x14ac:dyDescent="0.25">
      <c r="A113" s="165" t="s">
        <v>516</v>
      </c>
      <c r="B113" s="165" t="s">
        <v>517</v>
      </c>
      <c r="C113" s="171">
        <f t="shared" si="7"/>
        <v>0</v>
      </c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76"/>
      <c r="X113" s="176"/>
      <c r="Y113" s="176"/>
    </row>
    <row r="114" spans="1:25" s="174" customFormat="1" x14ac:dyDescent="0.25">
      <c r="A114" s="165" t="s">
        <v>199</v>
      </c>
      <c r="B114" s="165" t="s">
        <v>518</v>
      </c>
      <c r="C114" s="171">
        <f t="shared" si="7"/>
        <v>0</v>
      </c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76"/>
      <c r="X114" s="176"/>
      <c r="Y114" s="176"/>
    </row>
    <row r="115" spans="1:25" s="174" customFormat="1" ht="25.5" x14ac:dyDescent="0.25">
      <c r="A115" s="165" t="s">
        <v>201</v>
      </c>
      <c r="B115" s="165" t="s">
        <v>519</v>
      </c>
      <c r="C115" s="171">
        <f t="shared" si="7"/>
        <v>0</v>
      </c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76"/>
      <c r="X115" s="176"/>
      <c r="Y115" s="176"/>
    </row>
    <row r="116" spans="1:25" s="174" customFormat="1" x14ac:dyDescent="0.25">
      <c r="A116" s="165" t="s">
        <v>89</v>
      </c>
      <c r="B116" s="165" t="s">
        <v>520</v>
      </c>
      <c r="C116" s="171">
        <f t="shared" si="7"/>
        <v>0</v>
      </c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76"/>
      <c r="X116" s="176"/>
      <c r="Y116" s="176"/>
    </row>
    <row r="117" spans="1:25" s="174" customFormat="1" x14ac:dyDescent="0.25">
      <c r="A117" s="165" t="s">
        <v>204</v>
      </c>
      <c r="B117" s="165" t="s">
        <v>521</v>
      </c>
      <c r="C117" s="171">
        <f t="shared" si="7"/>
        <v>0</v>
      </c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76"/>
      <c r="X117" s="176"/>
      <c r="Y117" s="176"/>
    </row>
    <row r="118" spans="1:25" s="174" customFormat="1" x14ac:dyDescent="0.25">
      <c r="A118" s="165" t="s">
        <v>522</v>
      </c>
      <c r="B118" s="165" t="s">
        <v>523</v>
      </c>
      <c r="C118" s="171">
        <f t="shared" si="7"/>
        <v>0</v>
      </c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76"/>
      <c r="X118" s="176"/>
      <c r="Y118" s="176"/>
    </row>
    <row r="119" spans="1:25" s="174" customFormat="1" ht="25.5" x14ac:dyDescent="0.25">
      <c r="A119" s="165" t="s">
        <v>524</v>
      </c>
      <c r="B119" s="165" t="s">
        <v>525</v>
      </c>
      <c r="C119" s="171">
        <f t="shared" si="7"/>
        <v>0</v>
      </c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76"/>
      <c r="X119" s="176"/>
      <c r="Y119" s="176"/>
    </row>
    <row r="120" spans="1:25" s="174" customFormat="1" ht="25.5" x14ac:dyDescent="0.25">
      <c r="A120" s="165" t="s">
        <v>526</v>
      </c>
      <c r="B120" s="165" t="s">
        <v>527</v>
      </c>
      <c r="C120" s="171">
        <f t="shared" si="7"/>
        <v>0</v>
      </c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76"/>
      <c r="X120" s="176"/>
      <c r="Y120" s="176"/>
    </row>
    <row r="121" spans="1:25" s="174" customFormat="1" ht="25.5" x14ac:dyDescent="0.25">
      <c r="A121" s="165" t="s">
        <v>528</v>
      </c>
      <c r="B121" s="165" t="s">
        <v>529</v>
      </c>
      <c r="C121" s="171">
        <f t="shared" si="7"/>
        <v>0</v>
      </c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76"/>
      <c r="X121" s="176"/>
      <c r="Y121" s="176"/>
    </row>
    <row r="122" spans="1:25" s="174" customFormat="1" x14ac:dyDescent="0.25">
      <c r="A122" s="165" t="s">
        <v>287</v>
      </c>
      <c r="B122" s="165" t="s">
        <v>530</v>
      </c>
      <c r="C122" s="171">
        <f t="shared" si="7"/>
        <v>0</v>
      </c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76"/>
      <c r="X122" s="176"/>
      <c r="Y122" s="176"/>
    </row>
    <row r="123" spans="1:25" s="174" customFormat="1" ht="25.5" x14ac:dyDescent="0.25">
      <c r="A123" s="165" t="s">
        <v>531</v>
      </c>
      <c r="B123" s="165" t="s">
        <v>532</v>
      </c>
      <c r="C123" s="171">
        <f t="shared" si="7"/>
        <v>0</v>
      </c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76"/>
      <c r="X123" s="176"/>
      <c r="Y123" s="176"/>
    </row>
    <row r="124" spans="1:25" s="174" customFormat="1" x14ac:dyDescent="0.25">
      <c r="A124" s="165" t="s">
        <v>533</v>
      </c>
      <c r="B124" s="165" t="s">
        <v>534</v>
      </c>
      <c r="C124" s="171">
        <f t="shared" si="7"/>
        <v>0</v>
      </c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76"/>
      <c r="X124" s="176"/>
      <c r="Y124" s="176"/>
    </row>
    <row r="125" spans="1:25" s="174" customFormat="1" ht="25.5" x14ac:dyDescent="0.25">
      <c r="A125" s="165" t="s">
        <v>535</v>
      </c>
      <c r="B125" s="165" t="s">
        <v>536</v>
      </c>
      <c r="C125" s="171">
        <f t="shared" si="7"/>
        <v>0</v>
      </c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76"/>
      <c r="X125" s="176"/>
      <c r="Y125" s="176"/>
    </row>
    <row r="126" spans="1:25" s="174" customFormat="1" ht="25.5" x14ac:dyDescent="0.25">
      <c r="A126" s="165" t="s">
        <v>90</v>
      </c>
      <c r="B126" s="165" t="s">
        <v>537</v>
      </c>
      <c r="C126" s="171">
        <f t="shared" si="7"/>
        <v>0</v>
      </c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76"/>
      <c r="X126" s="176"/>
      <c r="Y126" s="176"/>
    </row>
    <row r="127" spans="1:25" s="174" customFormat="1" ht="38.25" x14ac:dyDescent="0.25">
      <c r="A127" s="165" t="s">
        <v>91</v>
      </c>
      <c r="B127" s="165" t="s">
        <v>538</v>
      </c>
      <c r="C127" s="171">
        <f t="shared" si="7"/>
        <v>0</v>
      </c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76"/>
      <c r="X127" s="176"/>
      <c r="Y127" s="176"/>
    </row>
    <row r="128" spans="1:25" s="174" customFormat="1" ht="25.5" x14ac:dyDescent="0.25">
      <c r="A128" s="165" t="s">
        <v>539</v>
      </c>
      <c r="B128" s="165" t="s">
        <v>540</v>
      </c>
      <c r="C128" s="171">
        <f t="shared" si="7"/>
        <v>0</v>
      </c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76"/>
      <c r="X128" s="176"/>
      <c r="Y128" s="176"/>
    </row>
    <row r="129" spans="1:25" s="174" customFormat="1" x14ac:dyDescent="0.25">
      <c r="A129" s="165" t="s">
        <v>541</v>
      </c>
      <c r="B129" s="165" t="s">
        <v>542</v>
      </c>
      <c r="C129" s="171">
        <f t="shared" si="7"/>
        <v>0</v>
      </c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76"/>
      <c r="X129" s="176"/>
      <c r="Y129" s="176"/>
    </row>
    <row r="130" spans="1:25" s="174" customFormat="1" ht="25.5" x14ac:dyDescent="0.25">
      <c r="A130" s="165" t="s">
        <v>543</v>
      </c>
      <c r="B130" s="165" t="s">
        <v>544</v>
      </c>
      <c r="C130" s="171">
        <f t="shared" si="7"/>
        <v>0</v>
      </c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76"/>
      <c r="X130" s="176"/>
      <c r="Y130" s="176"/>
    </row>
    <row r="131" spans="1:25" s="174" customFormat="1" ht="25.5" x14ac:dyDescent="0.25">
      <c r="A131" s="165" t="s">
        <v>545</v>
      </c>
      <c r="B131" s="165" t="s">
        <v>546</v>
      </c>
      <c r="C131" s="171">
        <f t="shared" si="7"/>
        <v>0</v>
      </c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76"/>
      <c r="X131" s="176"/>
      <c r="Y131" s="176"/>
    </row>
    <row r="132" spans="1:25" s="174" customFormat="1" ht="63.75" x14ac:dyDescent="0.25">
      <c r="A132" s="165" t="s">
        <v>547</v>
      </c>
      <c r="B132" s="165" t="s">
        <v>548</v>
      </c>
      <c r="C132" s="171">
        <f t="shared" si="7"/>
        <v>0</v>
      </c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76"/>
      <c r="X132" s="176"/>
      <c r="Y132" s="176"/>
    </row>
    <row r="133" spans="1:25" s="174" customFormat="1" ht="25.5" x14ac:dyDescent="0.25">
      <c r="A133" s="165" t="s">
        <v>549</v>
      </c>
      <c r="B133" s="165" t="s">
        <v>550</v>
      </c>
      <c r="C133" s="171">
        <f t="shared" si="7"/>
        <v>0</v>
      </c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76"/>
      <c r="X133" s="176"/>
      <c r="Y133" s="176"/>
    </row>
    <row r="134" spans="1:25" s="174" customFormat="1" ht="25.5" x14ac:dyDescent="0.25">
      <c r="A134" s="165" t="s">
        <v>551</v>
      </c>
      <c r="B134" s="165" t="s">
        <v>552</v>
      </c>
      <c r="C134" s="171">
        <f t="shared" si="7"/>
        <v>0</v>
      </c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76"/>
      <c r="X134" s="176"/>
      <c r="Y134" s="176"/>
    </row>
    <row r="135" spans="1:25" s="174" customFormat="1" x14ac:dyDescent="0.25">
      <c r="A135" s="165" t="s">
        <v>553</v>
      </c>
      <c r="B135" s="165" t="s">
        <v>554</v>
      </c>
      <c r="C135" s="171">
        <f t="shared" si="7"/>
        <v>0</v>
      </c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76"/>
      <c r="X135" s="176"/>
      <c r="Y135" s="176"/>
    </row>
    <row r="136" spans="1:25" s="174" customFormat="1" ht="25.5" x14ac:dyDescent="0.25">
      <c r="A136" s="165" t="s">
        <v>555</v>
      </c>
      <c r="B136" s="165" t="s">
        <v>556</v>
      </c>
      <c r="C136" s="171">
        <f t="shared" ref="C136:C200" si="12">SUM(D136:V136)</f>
        <v>0</v>
      </c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76"/>
      <c r="X136" s="176"/>
      <c r="Y136" s="176"/>
    </row>
    <row r="137" spans="1:25" s="174" customFormat="1" ht="25.5" x14ac:dyDescent="0.25">
      <c r="A137" s="165" t="s">
        <v>557</v>
      </c>
      <c r="B137" s="165" t="s">
        <v>558</v>
      </c>
      <c r="C137" s="171">
        <f t="shared" si="12"/>
        <v>0</v>
      </c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76"/>
      <c r="X137" s="176"/>
      <c r="Y137" s="176"/>
    </row>
    <row r="138" spans="1:25" s="174" customFormat="1" x14ac:dyDescent="0.25">
      <c r="A138" s="165" t="s">
        <v>559</v>
      </c>
      <c r="B138" s="165" t="s">
        <v>560</v>
      </c>
      <c r="C138" s="171">
        <f t="shared" si="12"/>
        <v>0</v>
      </c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76"/>
      <c r="X138" s="176"/>
      <c r="Y138" s="176"/>
    </row>
    <row r="139" spans="1:25" s="174" customFormat="1" ht="25.5" x14ac:dyDescent="0.25">
      <c r="A139" s="165" t="s">
        <v>561</v>
      </c>
      <c r="B139" s="165" t="s">
        <v>562</v>
      </c>
      <c r="C139" s="171">
        <f t="shared" si="12"/>
        <v>0</v>
      </c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76"/>
      <c r="X139" s="176"/>
      <c r="Y139" s="176"/>
    </row>
    <row r="140" spans="1:25" s="174" customFormat="1" ht="25.5" x14ac:dyDescent="0.25">
      <c r="A140" s="165" t="s">
        <v>563</v>
      </c>
      <c r="B140" s="165" t="s">
        <v>564</v>
      </c>
      <c r="C140" s="171">
        <f t="shared" si="12"/>
        <v>0</v>
      </c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76"/>
      <c r="X140" s="176"/>
      <c r="Y140" s="176"/>
    </row>
    <row r="141" spans="1:25" s="174" customFormat="1" ht="25.5" x14ac:dyDescent="0.25">
      <c r="A141" s="165" t="s">
        <v>565</v>
      </c>
      <c r="B141" s="165" t="s">
        <v>566</v>
      </c>
      <c r="C141" s="171">
        <f t="shared" si="12"/>
        <v>0</v>
      </c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76"/>
      <c r="X141" s="176"/>
      <c r="Y141" s="176"/>
    </row>
    <row r="142" spans="1:25" s="174" customFormat="1" ht="25.5" x14ac:dyDescent="0.25">
      <c r="A142" s="165" t="s">
        <v>567</v>
      </c>
      <c r="B142" s="165" t="s">
        <v>568</v>
      </c>
      <c r="C142" s="171">
        <f t="shared" si="12"/>
        <v>0</v>
      </c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76"/>
      <c r="X142" s="176"/>
      <c r="Y142" s="176"/>
    </row>
    <row r="143" spans="1:25" s="174" customFormat="1" x14ac:dyDescent="0.25">
      <c r="A143" s="165" t="s">
        <v>569</v>
      </c>
      <c r="B143" s="165" t="s">
        <v>570</v>
      </c>
      <c r="C143" s="171">
        <f t="shared" si="12"/>
        <v>0</v>
      </c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76"/>
      <c r="X143" s="176"/>
      <c r="Y143" s="176"/>
    </row>
    <row r="144" spans="1:25" s="174" customFormat="1" ht="25.5" x14ac:dyDescent="0.25">
      <c r="A144" s="165" t="s">
        <v>571</v>
      </c>
      <c r="B144" s="165" t="s">
        <v>572</v>
      </c>
      <c r="C144" s="171">
        <f t="shared" si="12"/>
        <v>0</v>
      </c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76"/>
      <c r="X144" s="176"/>
      <c r="Y144" s="176"/>
    </row>
    <row r="145" spans="1:25" s="174" customFormat="1" ht="25.5" x14ac:dyDescent="0.25">
      <c r="A145" s="165" t="s">
        <v>573</v>
      </c>
      <c r="B145" s="165" t="s">
        <v>574</v>
      </c>
      <c r="C145" s="171">
        <f t="shared" si="12"/>
        <v>0</v>
      </c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76"/>
      <c r="X145" s="176"/>
      <c r="Y145" s="176"/>
    </row>
    <row r="146" spans="1:25" s="174" customFormat="1" ht="25.5" x14ac:dyDescent="0.25">
      <c r="A146" s="165" t="s">
        <v>575</v>
      </c>
      <c r="B146" s="165" t="s">
        <v>576</v>
      </c>
      <c r="C146" s="171">
        <f t="shared" si="12"/>
        <v>0</v>
      </c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76"/>
      <c r="X146" s="176"/>
      <c r="Y146" s="176"/>
    </row>
    <row r="147" spans="1:25" s="174" customFormat="1" ht="38.25" x14ac:dyDescent="0.25">
      <c r="A147" s="165" t="s">
        <v>302</v>
      </c>
      <c r="B147" s="165" t="s">
        <v>577</v>
      </c>
      <c r="C147" s="171">
        <f t="shared" si="12"/>
        <v>0</v>
      </c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76"/>
      <c r="X147" s="176"/>
      <c r="Y147" s="176"/>
    </row>
    <row r="148" spans="1:25" s="174" customFormat="1" ht="25.5" x14ac:dyDescent="0.25">
      <c r="A148" s="165" t="s">
        <v>578</v>
      </c>
      <c r="B148" s="165" t="s">
        <v>579</v>
      </c>
      <c r="C148" s="171">
        <f t="shared" si="12"/>
        <v>0</v>
      </c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76"/>
      <c r="X148" s="176"/>
      <c r="Y148" s="176"/>
    </row>
    <row r="149" spans="1:25" s="174" customFormat="1" ht="25.5" x14ac:dyDescent="0.25">
      <c r="A149" s="165" t="s">
        <v>207</v>
      </c>
      <c r="B149" s="165" t="s">
        <v>580</v>
      </c>
      <c r="C149" s="171">
        <f t="shared" si="12"/>
        <v>0</v>
      </c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76"/>
      <c r="X149" s="176"/>
      <c r="Y149" s="176"/>
    </row>
    <row r="150" spans="1:25" s="174" customFormat="1" ht="25.5" x14ac:dyDescent="0.25">
      <c r="A150" s="165" t="s">
        <v>581</v>
      </c>
      <c r="B150" s="165" t="s">
        <v>582</v>
      </c>
      <c r="C150" s="171">
        <f t="shared" si="12"/>
        <v>0</v>
      </c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76"/>
      <c r="X150" s="176"/>
      <c r="Y150" s="176"/>
    </row>
    <row r="151" spans="1:25" s="174" customFormat="1" ht="25.5" x14ac:dyDescent="0.25">
      <c r="A151" s="165" t="s">
        <v>583</v>
      </c>
      <c r="B151" s="165" t="s">
        <v>584</v>
      </c>
      <c r="C151" s="235">
        <f t="shared" si="12"/>
        <v>3015382</v>
      </c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>
        <v>3015382</v>
      </c>
      <c r="W151" s="176"/>
      <c r="X151" s="176"/>
      <c r="Y151" s="176"/>
    </row>
    <row r="152" spans="1:25" s="174" customFormat="1" x14ac:dyDescent="0.25">
      <c r="A152" s="165" t="s">
        <v>585</v>
      </c>
      <c r="B152" s="165" t="s">
        <v>586</v>
      </c>
      <c r="C152" s="171">
        <f t="shared" si="12"/>
        <v>0</v>
      </c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76"/>
      <c r="X152" s="176"/>
      <c r="Y152" s="176"/>
    </row>
    <row r="153" spans="1:25" s="174" customFormat="1" ht="25.5" x14ac:dyDescent="0.25">
      <c r="A153" s="165" t="s">
        <v>587</v>
      </c>
      <c r="B153" s="165" t="s">
        <v>588</v>
      </c>
      <c r="C153" s="171">
        <f t="shared" si="12"/>
        <v>0</v>
      </c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76"/>
      <c r="X153" s="176"/>
      <c r="Y153" s="176"/>
    </row>
    <row r="154" spans="1:25" s="174" customFormat="1" ht="25.5" x14ac:dyDescent="0.25">
      <c r="A154" s="165" t="s">
        <v>589</v>
      </c>
      <c r="B154" s="165" t="s">
        <v>590</v>
      </c>
      <c r="C154" s="171">
        <f t="shared" si="12"/>
        <v>0</v>
      </c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76"/>
      <c r="X154" s="176"/>
      <c r="Y154" s="176"/>
    </row>
    <row r="155" spans="1:25" s="174" customFormat="1" x14ac:dyDescent="0.25">
      <c r="A155" s="165" t="s">
        <v>591</v>
      </c>
      <c r="B155" s="165" t="s">
        <v>592</v>
      </c>
      <c r="C155" s="171">
        <f t="shared" si="12"/>
        <v>0</v>
      </c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76"/>
      <c r="X155" s="176"/>
      <c r="Y155" s="176"/>
    </row>
    <row r="156" spans="1:25" s="174" customFormat="1" x14ac:dyDescent="0.25">
      <c r="A156" s="165" t="s">
        <v>288</v>
      </c>
      <c r="B156" s="165" t="s">
        <v>593</v>
      </c>
      <c r="C156" s="171">
        <f t="shared" si="12"/>
        <v>0</v>
      </c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76"/>
      <c r="X156" s="176"/>
      <c r="Y156" s="176"/>
    </row>
    <row r="157" spans="1:25" s="174" customFormat="1" ht="38.25" x14ac:dyDescent="0.25">
      <c r="A157" s="165" t="s">
        <v>92</v>
      </c>
      <c r="B157" s="165" t="s">
        <v>594</v>
      </c>
      <c r="C157" s="171">
        <f t="shared" si="12"/>
        <v>0</v>
      </c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76"/>
      <c r="X157" s="176"/>
      <c r="Y157" s="176"/>
    </row>
    <row r="158" spans="1:25" s="174" customFormat="1" ht="25.5" x14ac:dyDescent="0.25">
      <c r="A158" s="165" t="s">
        <v>595</v>
      </c>
      <c r="B158" s="165" t="s">
        <v>596</v>
      </c>
      <c r="C158" s="171">
        <f t="shared" si="12"/>
        <v>0</v>
      </c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76"/>
      <c r="X158" s="176"/>
      <c r="Y158" s="176"/>
    </row>
    <row r="159" spans="1:25" s="174" customFormat="1" ht="38.25" x14ac:dyDescent="0.25">
      <c r="A159" s="165" t="s">
        <v>289</v>
      </c>
      <c r="B159" s="165" t="s">
        <v>597</v>
      </c>
      <c r="C159" s="171">
        <f t="shared" si="12"/>
        <v>0</v>
      </c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76"/>
      <c r="X159" s="176"/>
      <c r="Y159" s="176"/>
    </row>
    <row r="160" spans="1:25" s="174" customFormat="1" ht="25.5" x14ac:dyDescent="0.25">
      <c r="A160" s="165" t="s">
        <v>598</v>
      </c>
      <c r="B160" s="165" t="s">
        <v>599</v>
      </c>
      <c r="C160" s="171">
        <f t="shared" si="12"/>
        <v>0</v>
      </c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76"/>
      <c r="X160" s="176"/>
      <c r="Y160" s="176"/>
    </row>
    <row r="161" spans="1:25" s="174" customFormat="1" ht="38.25" x14ac:dyDescent="0.25">
      <c r="A161" s="165" t="s">
        <v>600</v>
      </c>
      <c r="B161" s="165" t="s">
        <v>601</v>
      </c>
      <c r="C161" s="171">
        <f t="shared" si="12"/>
        <v>0</v>
      </c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76"/>
      <c r="X161" s="176"/>
      <c r="Y161" s="176"/>
    </row>
    <row r="162" spans="1:25" s="174" customFormat="1" x14ac:dyDescent="0.25">
      <c r="A162" s="165" t="s">
        <v>303</v>
      </c>
      <c r="B162" s="165" t="s">
        <v>602</v>
      </c>
      <c r="C162" s="171">
        <f t="shared" si="12"/>
        <v>0</v>
      </c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76"/>
      <c r="X162" s="176"/>
      <c r="Y162" s="176"/>
    </row>
    <row r="163" spans="1:25" s="174" customFormat="1" ht="25.5" x14ac:dyDescent="0.25">
      <c r="A163" s="165" t="s">
        <v>49</v>
      </c>
      <c r="B163" s="165" t="s">
        <v>603</v>
      </c>
      <c r="C163" s="171">
        <f t="shared" si="12"/>
        <v>0</v>
      </c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76"/>
      <c r="X163" s="176"/>
      <c r="Y163" s="176"/>
    </row>
    <row r="164" spans="1:25" s="174" customFormat="1" x14ac:dyDescent="0.25">
      <c r="A164" s="165" t="s">
        <v>93</v>
      </c>
      <c r="B164" s="165" t="s">
        <v>604</v>
      </c>
      <c r="C164" s="171">
        <f t="shared" si="12"/>
        <v>0</v>
      </c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76"/>
      <c r="X164" s="176"/>
      <c r="Y164" s="176"/>
    </row>
    <row r="165" spans="1:25" s="174" customFormat="1" ht="25.5" x14ac:dyDescent="0.25">
      <c r="A165" s="165" t="s">
        <v>605</v>
      </c>
      <c r="B165" s="165" t="s">
        <v>606</v>
      </c>
      <c r="C165" s="171">
        <f t="shared" si="12"/>
        <v>0</v>
      </c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76"/>
      <c r="X165" s="176"/>
      <c r="Y165" s="176"/>
    </row>
    <row r="166" spans="1:25" s="174" customFormat="1" ht="25.5" x14ac:dyDescent="0.25">
      <c r="A166" s="165" t="s">
        <v>50</v>
      </c>
      <c r="B166" s="165" t="s">
        <v>607</v>
      </c>
      <c r="C166" s="171">
        <f t="shared" si="12"/>
        <v>0</v>
      </c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76"/>
      <c r="X166" s="176"/>
      <c r="Y166" s="176"/>
    </row>
    <row r="167" spans="1:25" s="174" customFormat="1" x14ac:dyDescent="0.25">
      <c r="A167" s="165" t="s">
        <v>304</v>
      </c>
      <c r="B167" s="165" t="s">
        <v>608</v>
      </c>
      <c r="C167" s="171">
        <f t="shared" si="12"/>
        <v>0</v>
      </c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76"/>
      <c r="X167" s="176"/>
      <c r="Y167" s="176"/>
    </row>
    <row r="168" spans="1:25" s="174" customFormat="1" ht="25.5" x14ac:dyDescent="0.25">
      <c r="A168" s="165" t="s">
        <v>609</v>
      </c>
      <c r="B168" s="165" t="s">
        <v>610</v>
      </c>
      <c r="C168" s="235">
        <f t="shared" si="12"/>
        <v>257500</v>
      </c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>
        <v>257500</v>
      </c>
      <c r="W168" s="176"/>
      <c r="X168" s="176"/>
      <c r="Y168" s="176"/>
    </row>
    <row r="169" spans="1:25" s="174" customFormat="1" ht="25.5" x14ac:dyDescent="0.25">
      <c r="A169" s="165" t="s">
        <v>611</v>
      </c>
      <c r="B169" s="165" t="s">
        <v>612</v>
      </c>
      <c r="C169" s="171">
        <f t="shared" si="12"/>
        <v>0</v>
      </c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76"/>
      <c r="X169" s="176"/>
      <c r="Y169" s="176"/>
    </row>
    <row r="170" spans="1:25" s="174" customFormat="1" ht="25.5" x14ac:dyDescent="0.25">
      <c r="A170" s="165" t="s">
        <v>290</v>
      </c>
      <c r="B170" s="165" t="s">
        <v>613</v>
      </c>
      <c r="C170" s="171">
        <f t="shared" si="12"/>
        <v>0</v>
      </c>
      <c r="D170" s="151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76"/>
      <c r="X170" s="176"/>
      <c r="Y170" s="176"/>
    </row>
    <row r="171" spans="1:25" s="174" customFormat="1" x14ac:dyDescent="0.25">
      <c r="A171" s="165" t="s">
        <v>614</v>
      </c>
      <c r="B171" s="165" t="s">
        <v>615</v>
      </c>
      <c r="C171" s="235">
        <f t="shared" si="12"/>
        <v>433882</v>
      </c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>
        <v>433882</v>
      </c>
      <c r="W171" s="176"/>
      <c r="X171" s="176"/>
      <c r="Y171" s="176"/>
    </row>
    <row r="172" spans="1:25" s="174" customFormat="1" ht="25.5" x14ac:dyDescent="0.25">
      <c r="A172" s="165" t="s">
        <v>616</v>
      </c>
      <c r="B172" s="165" t="s">
        <v>617</v>
      </c>
      <c r="C172" s="171">
        <f t="shared" si="12"/>
        <v>0</v>
      </c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76"/>
      <c r="X172" s="176"/>
      <c r="Y172" s="176"/>
    </row>
    <row r="173" spans="1:25" s="174" customFormat="1" ht="38.25" x14ac:dyDescent="0.25">
      <c r="A173" s="165" t="s">
        <v>305</v>
      </c>
      <c r="B173" s="165" t="s">
        <v>618</v>
      </c>
      <c r="C173" s="235">
        <f t="shared" si="12"/>
        <v>170000</v>
      </c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>
        <v>170000</v>
      </c>
      <c r="W173" s="176"/>
      <c r="X173" s="176"/>
      <c r="Y173" s="176"/>
    </row>
    <row r="174" spans="1:25" s="174" customFormat="1" ht="38.25" x14ac:dyDescent="0.25">
      <c r="A174" s="165" t="s">
        <v>619</v>
      </c>
      <c r="B174" s="165" t="s">
        <v>620</v>
      </c>
      <c r="C174" s="235">
        <f t="shared" si="12"/>
        <v>707500</v>
      </c>
      <c r="D174" s="151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>
        <v>707500</v>
      </c>
      <c r="W174" s="176"/>
      <c r="X174" s="176"/>
      <c r="Y174" s="176"/>
    </row>
    <row r="175" spans="1:25" s="187" customFormat="1" ht="25.5" x14ac:dyDescent="0.25">
      <c r="A175" s="175" t="s">
        <v>323</v>
      </c>
      <c r="B175" s="175" t="s">
        <v>324</v>
      </c>
      <c r="C175" s="185">
        <f t="shared" si="12"/>
        <v>3015382</v>
      </c>
      <c r="D175" s="186">
        <f>D151</f>
        <v>0</v>
      </c>
      <c r="E175" s="186">
        <f t="shared" ref="E175:Y175" si="13">E151</f>
        <v>0</v>
      </c>
      <c r="F175" s="186">
        <f t="shared" si="13"/>
        <v>0</v>
      </c>
      <c r="G175" s="186">
        <f t="shared" si="13"/>
        <v>0</v>
      </c>
      <c r="H175" s="186">
        <f t="shared" si="13"/>
        <v>0</v>
      </c>
      <c r="I175" s="186">
        <f t="shared" si="13"/>
        <v>0</v>
      </c>
      <c r="J175" s="186">
        <f t="shared" si="13"/>
        <v>0</v>
      </c>
      <c r="K175" s="186">
        <f t="shared" si="13"/>
        <v>0</v>
      </c>
      <c r="L175" s="186">
        <f t="shared" si="13"/>
        <v>0</v>
      </c>
      <c r="M175" s="186">
        <f t="shared" si="13"/>
        <v>0</v>
      </c>
      <c r="N175" s="186">
        <f t="shared" si="13"/>
        <v>0</v>
      </c>
      <c r="O175" s="186">
        <f t="shared" si="13"/>
        <v>0</v>
      </c>
      <c r="P175" s="186">
        <f t="shared" si="13"/>
        <v>0</v>
      </c>
      <c r="Q175" s="186">
        <f t="shared" si="13"/>
        <v>0</v>
      </c>
      <c r="R175" s="186">
        <f t="shared" si="13"/>
        <v>0</v>
      </c>
      <c r="S175" s="186">
        <f t="shared" si="13"/>
        <v>0</v>
      </c>
      <c r="T175" s="186">
        <f t="shared" si="13"/>
        <v>0</v>
      </c>
      <c r="U175" s="186">
        <f t="shared" si="13"/>
        <v>0</v>
      </c>
      <c r="V175" s="186">
        <f t="shared" si="13"/>
        <v>3015382</v>
      </c>
      <c r="W175" s="151">
        <f t="shared" si="13"/>
        <v>0</v>
      </c>
      <c r="X175" s="151">
        <f t="shared" si="13"/>
        <v>0</v>
      </c>
      <c r="Y175" s="151">
        <f t="shared" si="13"/>
        <v>0</v>
      </c>
    </row>
    <row r="176" spans="1:25" s="174" customFormat="1" x14ac:dyDescent="0.25">
      <c r="A176" s="165" t="s">
        <v>621</v>
      </c>
      <c r="B176" s="165" t="s">
        <v>622</v>
      </c>
      <c r="C176" s="171">
        <f t="shared" si="12"/>
        <v>0</v>
      </c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76"/>
      <c r="X176" s="176"/>
      <c r="Y176" s="176"/>
    </row>
    <row r="177" spans="1:25" s="174" customFormat="1" x14ac:dyDescent="0.25">
      <c r="A177" s="165" t="s">
        <v>623</v>
      </c>
      <c r="B177" s="165" t="s">
        <v>624</v>
      </c>
      <c r="C177" s="171">
        <f t="shared" si="12"/>
        <v>0</v>
      </c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76"/>
      <c r="X177" s="176"/>
      <c r="Y177" s="176"/>
    </row>
    <row r="178" spans="1:25" s="174" customFormat="1" x14ac:dyDescent="0.25">
      <c r="A178" s="165" t="s">
        <v>625</v>
      </c>
      <c r="B178" s="165" t="s">
        <v>626</v>
      </c>
      <c r="C178" s="235">
        <f t="shared" si="12"/>
        <v>2145097</v>
      </c>
      <c r="D178" s="151"/>
      <c r="E178" s="151"/>
      <c r="F178" s="151"/>
      <c r="G178" s="151">
        <f>G179</f>
        <v>2145097</v>
      </c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76"/>
      <c r="X178" s="176"/>
      <c r="Y178" s="176"/>
    </row>
    <row r="179" spans="1:25" s="174" customFormat="1" x14ac:dyDescent="0.25">
      <c r="A179" s="165"/>
      <c r="B179" s="165" t="s">
        <v>1156</v>
      </c>
      <c r="C179" s="235">
        <f t="shared" si="12"/>
        <v>2145097</v>
      </c>
      <c r="D179" s="151"/>
      <c r="E179" s="151"/>
      <c r="F179" s="151"/>
      <c r="G179" s="151">
        <v>2145097</v>
      </c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76"/>
      <c r="X179" s="176"/>
      <c r="Y179" s="176"/>
    </row>
    <row r="180" spans="1:25" s="174" customFormat="1" ht="38.25" x14ac:dyDescent="0.25">
      <c r="A180" s="165" t="s">
        <v>627</v>
      </c>
      <c r="B180" s="165" t="s">
        <v>628</v>
      </c>
      <c r="C180" s="171">
        <f t="shared" si="12"/>
        <v>0</v>
      </c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76"/>
      <c r="X180" s="176"/>
      <c r="Y180" s="176"/>
    </row>
    <row r="181" spans="1:25" s="174" customFormat="1" ht="38.25" x14ac:dyDescent="0.25">
      <c r="A181" s="165" t="s">
        <v>629</v>
      </c>
      <c r="B181" s="165" t="s">
        <v>630</v>
      </c>
      <c r="C181" s="171">
        <f t="shared" si="12"/>
        <v>0</v>
      </c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76"/>
      <c r="X181" s="176"/>
      <c r="Y181" s="176"/>
    </row>
    <row r="182" spans="1:25" s="174" customFormat="1" x14ac:dyDescent="0.25">
      <c r="A182" s="165" t="s">
        <v>631</v>
      </c>
      <c r="B182" s="165" t="s">
        <v>632</v>
      </c>
      <c r="C182" s="171">
        <f t="shared" si="12"/>
        <v>0</v>
      </c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76"/>
      <c r="X182" s="176"/>
      <c r="Y182" s="176"/>
    </row>
    <row r="183" spans="1:25" s="174" customFormat="1" x14ac:dyDescent="0.25">
      <c r="A183" s="165" t="s">
        <v>633</v>
      </c>
      <c r="B183" s="165" t="s">
        <v>634</v>
      </c>
      <c r="C183" s="171">
        <f t="shared" si="12"/>
        <v>0</v>
      </c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76"/>
      <c r="X183" s="176"/>
      <c r="Y183" s="176"/>
    </row>
    <row r="184" spans="1:25" s="174" customFormat="1" ht="38.25" x14ac:dyDescent="0.25">
      <c r="A184" s="165" t="s">
        <v>635</v>
      </c>
      <c r="B184" s="165" t="s">
        <v>636</v>
      </c>
      <c r="C184" s="171">
        <f t="shared" si="12"/>
        <v>0</v>
      </c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76"/>
      <c r="X184" s="176"/>
      <c r="Y184" s="176"/>
    </row>
    <row r="185" spans="1:25" s="174" customFormat="1" ht="25.5" x14ac:dyDescent="0.25">
      <c r="A185" s="165" t="s">
        <v>637</v>
      </c>
      <c r="B185" s="165" t="s">
        <v>638</v>
      </c>
      <c r="C185" s="171">
        <f t="shared" si="12"/>
        <v>0</v>
      </c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76"/>
      <c r="X185" s="176"/>
      <c r="Y185" s="176"/>
    </row>
    <row r="186" spans="1:25" s="174" customFormat="1" ht="25.5" x14ac:dyDescent="0.25">
      <c r="A186" s="165" t="s">
        <v>639</v>
      </c>
      <c r="B186" s="165" t="s">
        <v>640</v>
      </c>
      <c r="C186" s="171">
        <f t="shared" si="12"/>
        <v>0</v>
      </c>
      <c r="D186" s="151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76"/>
      <c r="X186" s="176"/>
      <c r="Y186" s="176"/>
    </row>
    <row r="187" spans="1:25" s="174" customFormat="1" x14ac:dyDescent="0.25">
      <c r="A187" s="165" t="s">
        <v>641</v>
      </c>
      <c r="B187" s="165" t="s">
        <v>642</v>
      </c>
      <c r="C187" s="171">
        <f t="shared" si="12"/>
        <v>0</v>
      </c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76"/>
      <c r="X187" s="176"/>
      <c r="Y187" s="176"/>
    </row>
    <row r="188" spans="1:25" s="174" customFormat="1" ht="25.5" x14ac:dyDescent="0.25">
      <c r="A188" s="165" t="s">
        <v>643</v>
      </c>
      <c r="B188" s="165" t="s">
        <v>644</v>
      </c>
      <c r="C188" s="171">
        <f t="shared" si="12"/>
        <v>0</v>
      </c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76"/>
      <c r="X188" s="176"/>
      <c r="Y188" s="176"/>
    </row>
    <row r="189" spans="1:25" s="174" customFormat="1" ht="25.5" x14ac:dyDescent="0.25">
      <c r="A189" s="165" t="s">
        <v>645</v>
      </c>
      <c r="B189" s="165" t="s">
        <v>646</v>
      </c>
      <c r="C189" s="171">
        <f t="shared" si="12"/>
        <v>0</v>
      </c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76"/>
      <c r="X189" s="176"/>
      <c r="Y189" s="176"/>
    </row>
    <row r="190" spans="1:25" s="174" customFormat="1" ht="25.5" x14ac:dyDescent="0.25">
      <c r="A190" s="165" t="s">
        <v>647</v>
      </c>
      <c r="B190" s="165" t="s">
        <v>648</v>
      </c>
      <c r="C190" s="171">
        <f t="shared" si="12"/>
        <v>0</v>
      </c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76"/>
      <c r="X190" s="176"/>
      <c r="Y190" s="176"/>
    </row>
    <row r="191" spans="1:25" s="174" customFormat="1" ht="25.5" x14ac:dyDescent="0.25">
      <c r="A191" s="165" t="s">
        <v>291</v>
      </c>
      <c r="B191" s="165" t="s">
        <v>649</v>
      </c>
      <c r="C191" s="171">
        <f t="shared" si="12"/>
        <v>0</v>
      </c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76"/>
      <c r="X191" s="176"/>
      <c r="Y191" s="176"/>
    </row>
    <row r="192" spans="1:25" s="174" customFormat="1" ht="38.25" x14ac:dyDescent="0.25">
      <c r="A192" s="165" t="s">
        <v>650</v>
      </c>
      <c r="B192" s="165" t="s">
        <v>651</v>
      </c>
      <c r="C192" s="171">
        <f t="shared" si="12"/>
        <v>0</v>
      </c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76"/>
      <c r="X192" s="176"/>
      <c r="Y192" s="176"/>
    </row>
    <row r="193" spans="1:25" s="174" customFormat="1" x14ac:dyDescent="0.25">
      <c r="A193" s="165" t="s">
        <v>94</v>
      </c>
      <c r="B193" s="165" t="s">
        <v>652</v>
      </c>
      <c r="C193" s="171">
        <f t="shared" si="12"/>
        <v>0</v>
      </c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76"/>
      <c r="X193" s="176"/>
      <c r="Y193" s="176"/>
    </row>
    <row r="194" spans="1:25" s="174" customFormat="1" x14ac:dyDescent="0.25">
      <c r="A194" s="165" t="s">
        <v>653</v>
      </c>
      <c r="B194" s="165" t="s">
        <v>654</v>
      </c>
      <c r="C194" s="171">
        <f t="shared" si="12"/>
        <v>0</v>
      </c>
      <c r="D194" s="151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76"/>
      <c r="X194" s="176"/>
      <c r="Y194" s="176"/>
    </row>
    <row r="195" spans="1:25" s="174" customFormat="1" ht="38.25" x14ac:dyDescent="0.25">
      <c r="A195" s="165" t="s">
        <v>655</v>
      </c>
      <c r="B195" s="165" t="s">
        <v>656</v>
      </c>
      <c r="C195" s="171">
        <f t="shared" si="12"/>
        <v>0</v>
      </c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76"/>
      <c r="X195" s="176"/>
      <c r="Y195" s="176"/>
    </row>
    <row r="196" spans="1:25" s="174" customFormat="1" ht="25.5" x14ac:dyDescent="0.25">
      <c r="A196" s="165" t="s">
        <v>292</v>
      </c>
      <c r="B196" s="165" t="s">
        <v>657</v>
      </c>
      <c r="C196" s="171">
        <f t="shared" si="12"/>
        <v>0</v>
      </c>
      <c r="D196" s="151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76"/>
      <c r="X196" s="176"/>
      <c r="Y196" s="176"/>
    </row>
    <row r="197" spans="1:25" s="174" customFormat="1" ht="25.5" x14ac:dyDescent="0.25">
      <c r="A197" s="165" t="s">
        <v>658</v>
      </c>
      <c r="B197" s="165" t="s">
        <v>659</v>
      </c>
      <c r="C197" s="171">
        <f t="shared" si="12"/>
        <v>0</v>
      </c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76"/>
      <c r="X197" s="176"/>
      <c r="Y197" s="176"/>
    </row>
    <row r="198" spans="1:25" s="174" customFormat="1" x14ac:dyDescent="0.25">
      <c r="A198" s="165" t="s">
        <v>95</v>
      </c>
      <c r="B198" s="165" t="s">
        <v>660</v>
      </c>
      <c r="C198" s="171">
        <f t="shared" si="12"/>
        <v>0</v>
      </c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76"/>
      <c r="X198" s="176"/>
      <c r="Y198" s="176"/>
    </row>
    <row r="199" spans="1:25" s="174" customFormat="1" ht="25.5" x14ac:dyDescent="0.25">
      <c r="A199" s="165" t="s">
        <v>661</v>
      </c>
      <c r="B199" s="165" t="s">
        <v>662</v>
      </c>
      <c r="C199" s="171">
        <f t="shared" si="12"/>
        <v>0</v>
      </c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76"/>
      <c r="X199" s="176"/>
      <c r="Y199" s="176"/>
    </row>
    <row r="200" spans="1:25" s="174" customFormat="1" ht="25.5" x14ac:dyDescent="0.25">
      <c r="A200" s="165" t="s">
        <v>663</v>
      </c>
      <c r="B200" s="165" t="s">
        <v>664</v>
      </c>
      <c r="C200" s="171">
        <f t="shared" si="12"/>
        <v>0</v>
      </c>
      <c r="D200" s="151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76"/>
      <c r="X200" s="176"/>
      <c r="Y200" s="176"/>
    </row>
    <row r="201" spans="1:25" s="174" customFormat="1" ht="25.5" x14ac:dyDescent="0.25">
      <c r="A201" s="165" t="s">
        <v>209</v>
      </c>
      <c r="B201" s="165" t="s">
        <v>665</v>
      </c>
      <c r="C201" s="171">
        <f t="shared" ref="C201:C264" si="14">SUM(D201:V201)</f>
        <v>0</v>
      </c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76"/>
      <c r="X201" s="176"/>
      <c r="Y201" s="176"/>
    </row>
    <row r="202" spans="1:25" s="174" customFormat="1" ht="25.5" x14ac:dyDescent="0.25">
      <c r="A202" s="165" t="s">
        <v>666</v>
      </c>
      <c r="B202" s="165" t="s">
        <v>667</v>
      </c>
      <c r="C202" s="171">
        <f t="shared" si="14"/>
        <v>0</v>
      </c>
      <c r="D202" s="151"/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76"/>
      <c r="X202" s="176"/>
      <c r="Y202" s="176"/>
    </row>
    <row r="203" spans="1:25" s="174" customFormat="1" ht="25.5" x14ac:dyDescent="0.25">
      <c r="A203" s="165" t="s">
        <v>293</v>
      </c>
      <c r="B203" s="165" t="s">
        <v>668</v>
      </c>
      <c r="C203" s="235">
        <f t="shared" si="14"/>
        <v>9169046</v>
      </c>
      <c r="D203" s="151"/>
      <c r="E203" s="151"/>
      <c r="F203" s="151"/>
      <c r="G203" s="151"/>
      <c r="H203" s="151">
        <f>H207+H210</f>
        <v>9169046</v>
      </c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76"/>
      <c r="X203" s="176"/>
      <c r="Y203" s="176"/>
    </row>
    <row r="204" spans="1:25" s="174" customFormat="1" x14ac:dyDescent="0.25">
      <c r="A204" s="165" t="s">
        <v>669</v>
      </c>
      <c r="B204" s="165" t="s">
        <v>670</v>
      </c>
      <c r="C204" s="171">
        <f t="shared" si="14"/>
        <v>0</v>
      </c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76"/>
      <c r="X204" s="176"/>
      <c r="Y204" s="176"/>
    </row>
    <row r="205" spans="1:25" s="174" customFormat="1" x14ac:dyDescent="0.25">
      <c r="A205" s="165" t="s">
        <v>306</v>
      </c>
      <c r="B205" s="165" t="s">
        <v>671</v>
      </c>
      <c r="C205" s="171">
        <f t="shared" si="14"/>
        <v>0</v>
      </c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76"/>
      <c r="X205" s="176"/>
      <c r="Y205" s="176"/>
    </row>
    <row r="206" spans="1:25" s="174" customFormat="1" ht="38.25" x14ac:dyDescent="0.25">
      <c r="A206" s="165" t="s">
        <v>672</v>
      </c>
      <c r="B206" s="165" t="s">
        <v>673</v>
      </c>
      <c r="C206" s="171">
        <f t="shared" si="14"/>
        <v>0</v>
      </c>
      <c r="D206" s="151"/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76"/>
      <c r="X206" s="176"/>
      <c r="Y206" s="176"/>
    </row>
    <row r="207" spans="1:25" s="174" customFormat="1" ht="25.5" x14ac:dyDescent="0.25">
      <c r="A207" s="165" t="s">
        <v>211</v>
      </c>
      <c r="B207" s="165" t="s">
        <v>674</v>
      </c>
      <c r="C207" s="235">
        <f t="shared" si="14"/>
        <v>6000000</v>
      </c>
      <c r="D207" s="151"/>
      <c r="E207" s="151"/>
      <c r="F207" s="151"/>
      <c r="G207" s="151"/>
      <c r="H207" s="151">
        <v>6000000</v>
      </c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76"/>
      <c r="X207" s="176"/>
      <c r="Y207" s="176"/>
    </row>
    <row r="208" spans="1:25" s="174" customFormat="1" ht="25.5" x14ac:dyDescent="0.25">
      <c r="A208" s="165" t="s">
        <v>213</v>
      </c>
      <c r="B208" s="165" t="s">
        <v>675</v>
      </c>
      <c r="C208" s="171">
        <f t="shared" si="14"/>
        <v>0</v>
      </c>
      <c r="D208" s="151"/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76"/>
      <c r="X208" s="176"/>
      <c r="Y208" s="176"/>
    </row>
    <row r="209" spans="1:25" s="174" customFormat="1" x14ac:dyDescent="0.25">
      <c r="A209" s="165" t="s">
        <v>676</v>
      </c>
      <c r="B209" s="165" t="s">
        <v>677</v>
      </c>
      <c r="C209" s="171">
        <f t="shared" si="14"/>
        <v>0</v>
      </c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76"/>
      <c r="X209" s="176"/>
      <c r="Y209" s="176"/>
    </row>
    <row r="210" spans="1:25" s="174" customFormat="1" ht="25.5" x14ac:dyDescent="0.25">
      <c r="A210" s="165" t="s">
        <v>678</v>
      </c>
      <c r="B210" s="165" t="s">
        <v>679</v>
      </c>
      <c r="C210" s="235">
        <f t="shared" si="14"/>
        <v>3169046</v>
      </c>
      <c r="D210" s="151"/>
      <c r="E210" s="151"/>
      <c r="F210" s="151"/>
      <c r="G210" s="151"/>
      <c r="H210" s="151">
        <v>3169046</v>
      </c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76"/>
      <c r="X210" s="176"/>
      <c r="Y210" s="176"/>
    </row>
    <row r="211" spans="1:25" s="174" customFormat="1" ht="25.5" x14ac:dyDescent="0.25">
      <c r="A211" s="165" t="s">
        <v>680</v>
      </c>
      <c r="B211" s="165" t="s">
        <v>681</v>
      </c>
      <c r="C211" s="171">
        <f t="shared" si="14"/>
        <v>0</v>
      </c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76"/>
      <c r="X211" s="176"/>
      <c r="Y211" s="176"/>
    </row>
    <row r="212" spans="1:25" s="174" customFormat="1" ht="25.5" x14ac:dyDescent="0.25">
      <c r="A212" s="165" t="s">
        <v>682</v>
      </c>
      <c r="B212" s="165" t="s">
        <v>683</v>
      </c>
      <c r="C212" s="171">
        <f t="shared" si="14"/>
        <v>0</v>
      </c>
      <c r="D212" s="151"/>
      <c r="E212" s="151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76"/>
      <c r="X212" s="176"/>
      <c r="Y212" s="176"/>
    </row>
    <row r="213" spans="1:25" s="174" customFormat="1" ht="25.5" x14ac:dyDescent="0.25">
      <c r="A213" s="165" t="s">
        <v>294</v>
      </c>
      <c r="B213" s="165" t="s">
        <v>684</v>
      </c>
      <c r="C213" s="171">
        <f t="shared" si="14"/>
        <v>0</v>
      </c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76"/>
      <c r="X213" s="176"/>
      <c r="Y213" s="176"/>
    </row>
    <row r="214" spans="1:25" s="174" customFormat="1" ht="38.25" x14ac:dyDescent="0.25">
      <c r="A214" s="165" t="s">
        <v>295</v>
      </c>
      <c r="B214" s="165" t="s">
        <v>685</v>
      </c>
      <c r="C214" s="171">
        <f t="shared" si="14"/>
        <v>0</v>
      </c>
      <c r="D214" s="151"/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76"/>
      <c r="X214" s="176"/>
      <c r="Y214" s="176"/>
    </row>
    <row r="215" spans="1:25" s="174" customFormat="1" ht="38.25" x14ac:dyDescent="0.25">
      <c r="A215" s="165" t="s">
        <v>686</v>
      </c>
      <c r="B215" s="165" t="s">
        <v>687</v>
      </c>
      <c r="C215" s="171">
        <f t="shared" si="14"/>
        <v>0</v>
      </c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76"/>
      <c r="X215" s="176"/>
      <c r="Y215" s="176"/>
    </row>
    <row r="216" spans="1:25" s="174" customFormat="1" ht="38.25" x14ac:dyDescent="0.25">
      <c r="A216" s="165" t="s">
        <v>688</v>
      </c>
      <c r="B216" s="165" t="s">
        <v>689</v>
      </c>
      <c r="C216" s="171">
        <f t="shared" si="14"/>
        <v>0</v>
      </c>
      <c r="D216" s="151"/>
      <c r="E216" s="151"/>
      <c r="F216" s="151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76"/>
      <c r="X216" s="176"/>
      <c r="Y216" s="176"/>
    </row>
    <row r="217" spans="1:25" s="174" customFormat="1" x14ac:dyDescent="0.25">
      <c r="A217" s="165" t="s">
        <v>96</v>
      </c>
      <c r="B217" s="165" t="s">
        <v>690</v>
      </c>
      <c r="C217" s="171">
        <f t="shared" si="14"/>
        <v>0</v>
      </c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76"/>
      <c r="X217" s="176"/>
      <c r="Y217" s="176"/>
    </row>
    <row r="218" spans="1:25" s="174" customFormat="1" x14ac:dyDescent="0.25">
      <c r="A218" s="165" t="s">
        <v>691</v>
      </c>
      <c r="B218" s="165" t="s">
        <v>692</v>
      </c>
      <c r="C218" s="171">
        <f t="shared" si="14"/>
        <v>0</v>
      </c>
      <c r="D218" s="151"/>
      <c r="E218" s="151"/>
      <c r="F218" s="151"/>
      <c r="G218" s="151"/>
      <c r="H218" s="151"/>
      <c r="I218" s="151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76"/>
      <c r="X218" s="176"/>
      <c r="Y218" s="176"/>
    </row>
    <row r="219" spans="1:25" s="174" customFormat="1" x14ac:dyDescent="0.25">
      <c r="A219" s="165" t="s">
        <v>215</v>
      </c>
      <c r="B219" s="165" t="s">
        <v>693</v>
      </c>
      <c r="C219" s="171">
        <f t="shared" si="14"/>
        <v>0</v>
      </c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76"/>
      <c r="X219" s="176"/>
      <c r="Y219" s="176"/>
    </row>
    <row r="220" spans="1:25" s="174" customFormat="1" x14ac:dyDescent="0.25">
      <c r="A220" s="165" t="s">
        <v>97</v>
      </c>
      <c r="B220" s="165" t="s">
        <v>694</v>
      </c>
      <c r="C220" s="171">
        <f t="shared" si="14"/>
        <v>0</v>
      </c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76"/>
      <c r="X220" s="176"/>
      <c r="Y220" s="176"/>
    </row>
    <row r="221" spans="1:25" s="174" customFormat="1" x14ac:dyDescent="0.25">
      <c r="A221" s="165" t="s">
        <v>695</v>
      </c>
      <c r="B221" s="165" t="s">
        <v>696</v>
      </c>
      <c r="C221" s="171">
        <f t="shared" si="14"/>
        <v>0</v>
      </c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76"/>
      <c r="X221" s="176"/>
      <c r="Y221" s="176"/>
    </row>
    <row r="222" spans="1:25" s="174" customFormat="1" ht="25.5" x14ac:dyDescent="0.25">
      <c r="A222" s="165" t="s">
        <v>697</v>
      </c>
      <c r="B222" s="165" t="s">
        <v>698</v>
      </c>
      <c r="C222" s="171">
        <f t="shared" si="14"/>
        <v>0</v>
      </c>
      <c r="D222" s="151"/>
      <c r="E222" s="151"/>
      <c r="F222" s="151"/>
      <c r="G222" s="151"/>
      <c r="H222" s="151"/>
      <c r="I222" s="151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76"/>
      <c r="X222" s="176"/>
      <c r="Y222" s="176"/>
    </row>
    <row r="223" spans="1:25" s="174" customFormat="1" ht="25.5" x14ac:dyDescent="0.25">
      <c r="A223" s="165" t="s">
        <v>699</v>
      </c>
      <c r="B223" s="165" t="s">
        <v>700</v>
      </c>
      <c r="C223" s="171">
        <f t="shared" si="14"/>
        <v>0</v>
      </c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76"/>
      <c r="X223" s="176"/>
      <c r="Y223" s="176"/>
    </row>
    <row r="224" spans="1:25" s="174" customFormat="1" x14ac:dyDescent="0.25">
      <c r="A224" s="165" t="s">
        <v>701</v>
      </c>
      <c r="B224" s="165" t="s">
        <v>702</v>
      </c>
      <c r="C224" s="171">
        <f t="shared" si="14"/>
        <v>0</v>
      </c>
      <c r="D224" s="151"/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76"/>
      <c r="X224" s="176"/>
      <c r="Y224" s="176"/>
    </row>
    <row r="225" spans="1:25" s="174" customFormat="1" x14ac:dyDescent="0.25">
      <c r="A225" s="165" t="s">
        <v>51</v>
      </c>
      <c r="B225" s="165" t="s">
        <v>703</v>
      </c>
      <c r="C225" s="171">
        <f t="shared" si="14"/>
        <v>0</v>
      </c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76"/>
      <c r="X225" s="176"/>
      <c r="Y225" s="176"/>
    </row>
    <row r="226" spans="1:25" s="174" customFormat="1" ht="25.5" x14ac:dyDescent="0.25">
      <c r="A226" s="165" t="s">
        <v>52</v>
      </c>
      <c r="B226" s="165" t="s">
        <v>704</v>
      </c>
      <c r="C226" s="171">
        <f t="shared" si="14"/>
        <v>0</v>
      </c>
      <c r="D226" s="151"/>
      <c r="E226" s="151"/>
      <c r="F226" s="151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76"/>
      <c r="X226" s="176"/>
      <c r="Y226" s="176"/>
    </row>
    <row r="227" spans="1:25" s="174" customFormat="1" x14ac:dyDescent="0.25">
      <c r="A227" s="165" t="s">
        <v>344</v>
      </c>
      <c r="B227" s="165" t="s">
        <v>705</v>
      </c>
      <c r="C227" s="171">
        <f t="shared" si="14"/>
        <v>0</v>
      </c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76"/>
      <c r="X227" s="176"/>
      <c r="Y227" s="176"/>
    </row>
    <row r="228" spans="1:25" s="174" customFormat="1" x14ac:dyDescent="0.25">
      <c r="A228" s="165" t="s">
        <v>53</v>
      </c>
      <c r="B228" s="165" t="s">
        <v>706</v>
      </c>
      <c r="C228" s="171">
        <f t="shared" si="14"/>
        <v>0</v>
      </c>
      <c r="D228" s="151"/>
      <c r="E228" s="151"/>
      <c r="F228" s="151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76"/>
      <c r="X228" s="176"/>
      <c r="Y228" s="176"/>
    </row>
    <row r="229" spans="1:25" s="174" customFormat="1" x14ac:dyDescent="0.25">
      <c r="A229" s="165" t="s">
        <v>98</v>
      </c>
      <c r="B229" s="165" t="s">
        <v>707</v>
      </c>
      <c r="C229" s="171">
        <f t="shared" si="14"/>
        <v>0</v>
      </c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76"/>
      <c r="X229" s="176"/>
      <c r="Y229" s="176"/>
    </row>
    <row r="230" spans="1:25" s="236" customFormat="1" ht="25.5" x14ac:dyDescent="0.25">
      <c r="A230" s="168" t="s">
        <v>708</v>
      </c>
      <c r="B230" s="168" t="s">
        <v>1158</v>
      </c>
      <c r="C230" s="171">
        <f t="shared" si="14"/>
        <v>4176153</v>
      </c>
      <c r="D230" s="238">
        <f>D233+D238</f>
        <v>64053</v>
      </c>
      <c r="E230" s="238">
        <f t="shared" ref="E230:V230" si="15">E233+E238</f>
        <v>0</v>
      </c>
      <c r="F230" s="238">
        <f t="shared" si="15"/>
        <v>0</v>
      </c>
      <c r="G230" s="238">
        <f t="shared" si="15"/>
        <v>0</v>
      </c>
      <c r="H230" s="238">
        <f t="shared" si="15"/>
        <v>4112100</v>
      </c>
      <c r="I230" s="238">
        <f t="shared" si="15"/>
        <v>0</v>
      </c>
      <c r="J230" s="238">
        <f t="shared" si="15"/>
        <v>0</v>
      </c>
      <c r="K230" s="238">
        <f t="shared" si="15"/>
        <v>0</v>
      </c>
      <c r="L230" s="238">
        <f t="shared" si="15"/>
        <v>0</v>
      </c>
      <c r="M230" s="238">
        <f t="shared" si="15"/>
        <v>0</v>
      </c>
      <c r="N230" s="238">
        <f t="shared" si="15"/>
        <v>0</v>
      </c>
      <c r="O230" s="238">
        <f t="shared" si="15"/>
        <v>0</v>
      </c>
      <c r="P230" s="238">
        <f t="shared" si="15"/>
        <v>0</v>
      </c>
      <c r="Q230" s="238">
        <f t="shared" si="15"/>
        <v>0</v>
      </c>
      <c r="R230" s="238">
        <f t="shared" si="15"/>
        <v>0</v>
      </c>
      <c r="S230" s="238">
        <f t="shared" si="15"/>
        <v>0</v>
      </c>
      <c r="T230" s="238">
        <f t="shared" si="15"/>
        <v>0</v>
      </c>
      <c r="U230" s="238">
        <f t="shared" si="15"/>
        <v>0</v>
      </c>
      <c r="V230" s="238">
        <f t="shared" si="15"/>
        <v>0</v>
      </c>
      <c r="W230" s="176"/>
      <c r="X230" s="176"/>
      <c r="Y230" s="176"/>
    </row>
    <row r="231" spans="1:25" s="174" customFormat="1" x14ac:dyDescent="0.25">
      <c r="A231" s="165" t="s">
        <v>220</v>
      </c>
      <c r="B231" s="165" t="s">
        <v>1159</v>
      </c>
      <c r="C231" s="171">
        <f t="shared" si="14"/>
        <v>0</v>
      </c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76"/>
      <c r="X231" s="176"/>
      <c r="Y231" s="176"/>
    </row>
    <row r="232" spans="1:25" s="174" customFormat="1" x14ac:dyDescent="0.25">
      <c r="A232" s="165" t="s">
        <v>222</v>
      </c>
      <c r="B232" s="165" t="s">
        <v>1160</v>
      </c>
      <c r="C232" s="171">
        <f t="shared" si="14"/>
        <v>0</v>
      </c>
      <c r="D232" s="151"/>
      <c r="E232" s="151"/>
      <c r="F232" s="151"/>
      <c r="G232" s="151"/>
      <c r="H232" s="151"/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76"/>
      <c r="X232" s="176"/>
      <c r="Y232" s="176"/>
    </row>
    <row r="233" spans="1:25" s="174" customFormat="1" x14ac:dyDescent="0.25">
      <c r="A233" s="165" t="s">
        <v>54</v>
      </c>
      <c r="B233" s="165" t="s">
        <v>1157</v>
      </c>
      <c r="C233" s="235">
        <f t="shared" si="14"/>
        <v>64053</v>
      </c>
      <c r="D233" s="151">
        <v>64053</v>
      </c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76"/>
      <c r="X233" s="176"/>
      <c r="Y233" s="176"/>
    </row>
    <row r="234" spans="1:25" s="174" customFormat="1" x14ac:dyDescent="0.25">
      <c r="A234" s="165" t="s">
        <v>307</v>
      </c>
      <c r="B234" s="165" t="s">
        <v>1161</v>
      </c>
      <c r="C234" s="171">
        <f t="shared" si="14"/>
        <v>0</v>
      </c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76"/>
      <c r="X234" s="176"/>
      <c r="Y234" s="176"/>
    </row>
    <row r="235" spans="1:25" s="174" customFormat="1" x14ac:dyDescent="0.25">
      <c r="A235" s="165" t="s">
        <v>99</v>
      </c>
      <c r="B235" s="165" t="s">
        <v>1162</v>
      </c>
      <c r="C235" s="171">
        <f t="shared" si="14"/>
        <v>0</v>
      </c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76"/>
      <c r="X235" s="176"/>
      <c r="Y235" s="176"/>
    </row>
    <row r="236" spans="1:25" s="174" customFormat="1" ht="25.5" x14ac:dyDescent="0.25">
      <c r="A236" s="165" t="s">
        <v>55</v>
      </c>
      <c r="B236" s="165" t="s">
        <v>1163</v>
      </c>
      <c r="C236" s="171">
        <f t="shared" si="14"/>
        <v>0</v>
      </c>
      <c r="D236" s="151"/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76"/>
      <c r="X236" s="176"/>
      <c r="Y236" s="176"/>
    </row>
    <row r="237" spans="1:25" s="174" customFormat="1" ht="25.5" x14ac:dyDescent="0.25">
      <c r="A237" s="165" t="s">
        <v>56</v>
      </c>
      <c r="B237" s="165" t="s">
        <v>714</v>
      </c>
      <c r="C237" s="171">
        <f t="shared" si="14"/>
        <v>0</v>
      </c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76"/>
      <c r="X237" s="176"/>
      <c r="Y237" s="176"/>
    </row>
    <row r="238" spans="1:25" s="174" customFormat="1" x14ac:dyDescent="0.25">
      <c r="A238" s="165" t="s">
        <v>100</v>
      </c>
      <c r="B238" s="165" t="s">
        <v>1144</v>
      </c>
      <c r="C238" s="235">
        <f t="shared" si="14"/>
        <v>4112100</v>
      </c>
      <c r="D238" s="151"/>
      <c r="E238" s="151"/>
      <c r="F238" s="151"/>
      <c r="G238" s="151"/>
      <c r="H238" s="151">
        <v>4112100</v>
      </c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76"/>
      <c r="X238" s="176"/>
      <c r="Y238" s="176"/>
    </row>
    <row r="239" spans="1:25" s="174" customFormat="1" x14ac:dyDescent="0.25">
      <c r="A239" s="165" t="s">
        <v>308</v>
      </c>
      <c r="B239" s="165" t="s">
        <v>1164</v>
      </c>
      <c r="C239" s="171">
        <f t="shared" si="14"/>
        <v>0</v>
      </c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76"/>
      <c r="X239" s="176"/>
      <c r="Y239" s="176"/>
    </row>
    <row r="240" spans="1:25" s="174" customFormat="1" ht="25.5" x14ac:dyDescent="0.25">
      <c r="A240" s="165" t="s">
        <v>101</v>
      </c>
      <c r="B240" s="165" t="s">
        <v>1165</v>
      </c>
      <c r="C240" s="171">
        <f t="shared" si="14"/>
        <v>0</v>
      </c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76"/>
      <c r="X240" s="176"/>
      <c r="Y240" s="176"/>
    </row>
    <row r="241" spans="1:25" s="174" customFormat="1" x14ac:dyDescent="0.25">
      <c r="A241" s="165" t="s">
        <v>57</v>
      </c>
      <c r="B241" s="165" t="s">
        <v>1145</v>
      </c>
      <c r="C241" s="171">
        <f t="shared" si="14"/>
        <v>0</v>
      </c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76"/>
      <c r="X241" s="176"/>
      <c r="Y241" s="176"/>
    </row>
    <row r="242" spans="1:25" s="174" customFormat="1" x14ac:dyDescent="0.25">
      <c r="A242" s="165" t="s">
        <v>58</v>
      </c>
      <c r="B242" s="165" t="s">
        <v>719</v>
      </c>
      <c r="C242" s="171">
        <f t="shared" si="14"/>
        <v>0</v>
      </c>
      <c r="D242" s="151"/>
      <c r="E242" s="151"/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76"/>
      <c r="X242" s="176"/>
      <c r="Y242" s="176"/>
    </row>
    <row r="243" spans="1:25" s="187" customFormat="1" ht="38.25" x14ac:dyDescent="0.25">
      <c r="A243" s="175" t="s">
        <v>309</v>
      </c>
      <c r="B243" s="175" t="s">
        <v>325</v>
      </c>
      <c r="C243" s="185">
        <f t="shared" si="14"/>
        <v>15490296</v>
      </c>
      <c r="D243" s="186">
        <f>D230+D178+D176+D203</f>
        <v>64053</v>
      </c>
      <c r="E243" s="186">
        <f t="shared" ref="E243:V243" si="16">E230+E178+E176+E203</f>
        <v>0</v>
      </c>
      <c r="F243" s="186">
        <f t="shared" si="16"/>
        <v>0</v>
      </c>
      <c r="G243" s="186">
        <f t="shared" si="16"/>
        <v>2145097</v>
      </c>
      <c r="H243" s="186">
        <f t="shared" si="16"/>
        <v>13281146</v>
      </c>
      <c r="I243" s="186">
        <f t="shared" si="16"/>
        <v>0</v>
      </c>
      <c r="J243" s="186">
        <f t="shared" si="16"/>
        <v>0</v>
      </c>
      <c r="K243" s="186">
        <f t="shared" si="16"/>
        <v>0</v>
      </c>
      <c r="L243" s="186">
        <f t="shared" si="16"/>
        <v>0</v>
      </c>
      <c r="M243" s="186">
        <f t="shared" si="16"/>
        <v>0</v>
      </c>
      <c r="N243" s="186">
        <f t="shared" si="16"/>
        <v>0</v>
      </c>
      <c r="O243" s="186">
        <f t="shared" si="16"/>
        <v>0</v>
      </c>
      <c r="P243" s="186">
        <f t="shared" si="16"/>
        <v>0</v>
      </c>
      <c r="Q243" s="186">
        <f t="shared" si="16"/>
        <v>0</v>
      </c>
      <c r="R243" s="186">
        <f t="shared" si="16"/>
        <v>0</v>
      </c>
      <c r="S243" s="186">
        <f t="shared" si="16"/>
        <v>0</v>
      </c>
      <c r="T243" s="186">
        <f t="shared" si="16"/>
        <v>0</v>
      </c>
      <c r="U243" s="186">
        <f t="shared" si="16"/>
        <v>0</v>
      </c>
      <c r="V243" s="186">
        <f t="shared" si="16"/>
        <v>0</v>
      </c>
      <c r="W243" s="176"/>
      <c r="X243" s="176"/>
      <c r="Y243" s="176"/>
    </row>
    <row r="244" spans="1:25" s="174" customFormat="1" x14ac:dyDescent="0.25">
      <c r="A244" s="165" t="s">
        <v>720</v>
      </c>
      <c r="B244" s="165" t="s">
        <v>721</v>
      </c>
      <c r="C244" s="171">
        <f t="shared" si="14"/>
        <v>0</v>
      </c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76"/>
      <c r="X244" s="176"/>
      <c r="Y244" s="176"/>
    </row>
    <row r="245" spans="1:25" s="174" customFormat="1" x14ac:dyDescent="0.25">
      <c r="A245" s="165" t="s">
        <v>722</v>
      </c>
      <c r="B245" s="165" t="s">
        <v>723</v>
      </c>
      <c r="C245" s="235">
        <f t="shared" si="14"/>
        <v>1007874</v>
      </c>
      <c r="D245" s="151"/>
      <c r="E245" s="151">
        <v>1007874</v>
      </c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76"/>
      <c r="X245" s="176"/>
      <c r="Y245" s="176"/>
    </row>
    <row r="246" spans="1:25" s="174" customFormat="1" x14ac:dyDescent="0.25">
      <c r="A246" s="165" t="s">
        <v>59</v>
      </c>
      <c r="B246" s="165" t="s">
        <v>724</v>
      </c>
      <c r="C246" s="171">
        <f t="shared" si="14"/>
        <v>0</v>
      </c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76"/>
      <c r="X246" s="176"/>
      <c r="Y246" s="176"/>
    </row>
    <row r="247" spans="1:25" s="174" customFormat="1" ht="25.5" x14ac:dyDescent="0.25">
      <c r="A247" s="165" t="s">
        <v>60</v>
      </c>
      <c r="B247" s="165" t="s">
        <v>725</v>
      </c>
      <c r="C247" s="171">
        <f t="shared" si="14"/>
        <v>0</v>
      </c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76"/>
      <c r="X247" s="176"/>
      <c r="Y247" s="176"/>
    </row>
    <row r="248" spans="1:25" s="174" customFormat="1" ht="25.5" x14ac:dyDescent="0.25">
      <c r="A248" s="165" t="s">
        <v>310</v>
      </c>
      <c r="B248" s="165" t="s">
        <v>726</v>
      </c>
      <c r="C248" s="235">
        <f t="shared" si="14"/>
        <v>2500214</v>
      </c>
      <c r="D248" s="151"/>
      <c r="E248" s="151"/>
      <c r="F248" s="151"/>
      <c r="G248" s="151"/>
      <c r="H248" s="151"/>
      <c r="I248" s="151"/>
      <c r="J248" s="151"/>
      <c r="K248" s="151">
        <v>2208500</v>
      </c>
      <c r="L248" s="151">
        <v>291714</v>
      </c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76"/>
      <c r="X248" s="176"/>
      <c r="Y248" s="176"/>
    </row>
    <row r="249" spans="1:25" s="174" customFormat="1" x14ac:dyDescent="0.25">
      <c r="A249" s="165" t="s">
        <v>313</v>
      </c>
      <c r="B249" s="165" t="s">
        <v>727</v>
      </c>
      <c r="C249" s="171">
        <f t="shared" si="14"/>
        <v>0</v>
      </c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76"/>
      <c r="X249" s="176"/>
      <c r="Y249" s="176"/>
    </row>
    <row r="250" spans="1:25" s="174" customFormat="1" ht="25.5" x14ac:dyDescent="0.25">
      <c r="A250" s="165" t="s">
        <v>728</v>
      </c>
      <c r="B250" s="165" t="s">
        <v>729</v>
      </c>
      <c r="C250" s="171">
        <f t="shared" si="14"/>
        <v>0</v>
      </c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76"/>
      <c r="X250" s="176"/>
      <c r="Y250" s="176"/>
    </row>
    <row r="251" spans="1:25" s="174" customFormat="1" ht="25.5" x14ac:dyDescent="0.25">
      <c r="A251" s="165" t="s">
        <v>61</v>
      </c>
      <c r="B251" s="165" t="s">
        <v>730</v>
      </c>
      <c r="C251" s="235">
        <f t="shared" si="14"/>
        <v>947183</v>
      </c>
      <c r="D251" s="151"/>
      <c r="E251" s="151">
        <v>272126</v>
      </c>
      <c r="F251" s="151"/>
      <c r="G251" s="151"/>
      <c r="H251" s="151"/>
      <c r="I251" s="151"/>
      <c r="J251" s="151"/>
      <c r="K251" s="151">
        <v>596295</v>
      </c>
      <c r="L251" s="151">
        <v>78762</v>
      </c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76"/>
      <c r="X251" s="176"/>
      <c r="Y251" s="176"/>
    </row>
    <row r="252" spans="1:25" s="187" customFormat="1" x14ac:dyDescent="0.25">
      <c r="A252" s="175" t="s">
        <v>311</v>
      </c>
      <c r="B252" s="175" t="s">
        <v>326</v>
      </c>
      <c r="C252" s="185">
        <f t="shared" si="14"/>
        <v>4455271</v>
      </c>
      <c r="D252" s="186">
        <f>D251+D248+D245</f>
        <v>0</v>
      </c>
      <c r="E252" s="186">
        <f t="shared" ref="E252:V252" si="17">E251+E248+E245</f>
        <v>1280000</v>
      </c>
      <c r="F252" s="186">
        <f t="shared" si="17"/>
        <v>0</v>
      </c>
      <c r="G252" s="186">
        <f t="shared" si="17"/>
        <v>0</v>
      </c>
      <c r="H252" s="186">
        <f t="shared" si="17"/>
        <v>0</v>
      </c>
      <c r="I252" s="186">
        <f t="shared" si="17"/>
        <v>0</v>
      </c>
      <c r="J252" s="186">
        <f t="shared" si="17"/>
        <v>0</v>
      </c>
      <c r="K252" s="186">
        <f t="shared" si="17"/>
        <v>2804795</v>
      </c>
      <c r="L252" s="186">
        <f t="shared" si="17"/>
        <v>370476</v>
      </c>
      <c r="M252" s="186">
        <f t="shared" si="17"/>
        <v>0</v>
      </c>
      <c r="N252" s="186">
        <f t="shared" si="17"/>
        <v>0</v>
      </c>
      <c r="O252" s="186">
        <f t="shared" si="17"/>
        <v>0</v>
      </c>
      <c r="P252" s="186">
        <f t="shared" si="17"/>
        <v>0</v>
      </c>
      <c r="Q252" s="186">
        <f t="shared" si="17"/>
        <v>0</v>
      </c>
      <c r="R252" s="186">
        <f t="shared" si="17"/>
        <v>0</v>
      </c>
      <c r="S252" s="186">
        <f t="shared" si="17"/>
        <v>0</v>
      </c>
      <c r="T252" s="186">
        <f t="shared" si="17"/>
        <v>0</v>
      </c>
      <c r="U252" s="186">
        <f t="shared" si="17"/>
        <v>0</v>
      </c>
      <c r="V252" s="186">
        <f t="shared" si="17"/>
        <v>0</v>
      </c>
      <c r="W252" s="176"/>
      <c r="X252" s="176"/>
      <c r="Y252" s="176"/>
    </row>
    <row r="253" spans="1:25" s="174" customFormat="1" x14ac:dyDescent="0.25">
      <c r="A253" s="165" t="s">
        <v>296</v>
      </c>
      <c r="B253" s="165" t="s">
        <v>731</v>
      </c>
      <c r="C253" s="171">
        <f t="shared" si="14"/>
        <v>0</v>
      </c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76"/>
      <c r="X253" s="176"/>
      <c r="Y253" s="176"/>
    </row>
    <row r="254" spans="1:25" s="174" customFormat="1" x14ac:dyDescent="0.25">
      <c r="A254" s="165" t="s">
        <v>732</v>
      </c>
      <c r="B254" s="165" t="s">
        <v>733</v>
      </c>
      <c r="C254" s="171">
        <f t="shared" si="14"/>
        <v>0</v>
      </c>
      <c r="D254" s="151"/>
      <c r="E254" s="151"/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76"/>
      <c r="X254" s="176"/>
      <c r="Y254" s="176"/>
    </row>
    <row r="255" spans="1:25" s="174" customFormat="1" x14ac:dyDescent="0.25">
      <c r="A255" s="165" t="s">
        <v>734</v>
      </c>
      <c r="B255" s="165" t="s">
        <v>735</v>
      </c>
      <c r="C255" s="171">
        <f t="shared" si="14"/>
        <v>0</v>
      </c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76"/>
      <c r="X255" s="176"/>
      <c r="Y255" s="176"/>
    </row>
    <row r="256" spans="1:25" s="174" customFormat="1" ht="25.5" x14ac:dyDescent="0.25">
      <c r="A256" s="165" t="s">
        <v>297</v>
      </c>
      <c r="B256" s="165" t="s">
        <v>736</v>
      </c>
      <c r="C256" s="171">
        <f t="shared" si="14"/>
        <v>0</v>
      </c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76"/>
      <c r="X256" s="176"/>
      <c r="Y256" s="176"/>
    </row>
    <row r="257" spans="1:25" s="174" customFormat="1" x14ac:dyDescent="0.25">
      <c r="A257" s="175" t="s">
        <v>327</v>
      </c>
      <c r="B257" s="175" t="s">
        <v>328</v>
      </c>
      <c r="C257" s="171">
        <f t="shared" si="14"/>
        <v>0</v>
      </c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76"/>
      <c r="X257" s="176"/>
      <c r="Y257" s="176"/>
    </row>
    <row r="258" spans="1:25" s="174" customFormat="1" ht="38.25" x14ac:dyDescent="0.25">
      <c r="A258" s="165" t="s">
        <v>102</v>
      </c>
      <c r="B258" s="165" t="s">
        <v>737</v>
      </c>
      <c r="C258" s="171">
        <f t="shared" si="14"/>
        <v>0</v>
      </c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76"/>
      <c r="X258" s="176"/>
      <c r="Y258" s="176"/>
    </row>
    <row r="259" spans="1:25" s="174" customFormat="1" ht="38.25" x14ac:dyDescent="0.25">
      <c r="A259" s="165" t="s">
        <v>738</v>
      </c>
      <c r="B259" s="165" t="s">
        <v>739</v>
      </c>
      <c r="C259" s="171">
        <f t="shared" si="14"/>
        <v>0</v>
      </c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76"/>
      <c r="X259" s="176"/>
      <c r="Y259" s="176"/>
    </row>
    <row r="260" spans="1:25" s="174" customFormat="1" x14ac:dyDescent="0.25">
      <c r="A260" s="165" t="s">
        <v>740</v>
      </c>
      <c r="B260" s="165" t="s">
        <v>741</v>
      </c>
      <c r="C260" s="171">
        <f t="shared" si="14"/>
        <v>0</v>
      </c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76"/>
      <c r="X260" s="176"/>
      <c r="Y260" s="176"/>
    </row>
    <row r="261" spans="1:25" s="174" customFormat="1" x14ac:dyDescent="0.25">
      <c r="A261" s="165" t="s">
        <v>742</v>
      </c>
      <c r="B261" s="165" t="s">
        <v>743</v>
      </c>
      <c r="C261" s="171">
        <f t="shared" si="14"/>
        <v>0</v>
      </c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76"/>
      <c r="X261" s="176"/>
      <c r="Y261" s="176"/>
    </row>
    <row r="262" spans="1:25" s="174" customFormat="1" ht="38.25" x14ac:dyDescent="0.25">
      <c r="A262" s="165" t="s">
        <v>744</v>
      </c>
      <c r="B262" s="165" t="s">
        <v>745</v>
      </c>
      <c r="C262" s="171">
        <f t="shared" si="14"/>
        <v>0</v>
      </c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76"/>
      <c r="X262" s="176"/>
      <c r="Y262" s="176"/>
    </row>
    <row r="263" spans="1:25" s="174" customFormat="1" ht="25.5" x14ac:dyDescent="0.25">
      <c r="A263" s="165" t="s">
        <v>746</v>
      </c>
      <c r="B263" s="165" t="s">
        <v>747</v>
      </c>
      <c r="C263" s="171">
        <f t="shared" si="14"/>
        <v>0</v>
      </c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76"/>
      <c r="X263" s="176"/>
      <c r="Y263" s="176"/>
    </row>
    <row r="264" spans="1:25" s="174" customFormat="1" ht="25.5" x14ac:dyDescent="0.25">
      <c r="A264" s="165" t="s">
        <v>748</v>
      </c>
      <c r="B264" s="165" t="s">
        <v>749</v>
      </c>
      <c r="C264" s="171">
        <f t="shared" si="14"/>
        <v>0</v>
      </c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76"/>
      <c r="X264" s="176"/>
      <c r="Y264" s="176"/>
    </row>
    <row r="265" spans="1:25" s="174" customFormat="1" x14ac:dyDescent="0.25">
      <c r="A265" s="165" t="s">
        <v>750</v>
      </c>
      <c r="B265" s="165" t="s">
        <v>751</v>
      </c>
      <c r="C265" s="171">
        <f t="shared" ref="C265:C323" si="18">SUM(D265:V265)</f>
        <v>0</v>
      </c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76"/>
      <c r="X265" s="176"/>
      <c r="Y265" s="176"/>
    </row>
    <row r="266" spans="1:25" s="174" customFormat="1" ht="25.5" x14ac:dyDescent="0.25">
      <c r="A266" s="165" t="s">
        <v>298</v>
      </c>
      <c r="B266" s="165" t="s">
        <v>752</v>
      </c>
      <c r="C266" s="171">
        <f t="shared" si="18"/>
        <v>0</v>
      </c>
      <c r="D266" s="151"/>
      <c r="E266" s="151"/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76"/>
      <c r="X266" s="176"/>
      <c r="Y266" s="176"/>
    </row>
    <row r="267" spans="1:25" s="174" customFormat="1" x14ac:dyDescent="0.25">
      <c r="A267" s="165" t="s">
        <v>337</v>
      </c>
      <c r="B267" s="165" t="s">
        <v>753</v>
      </c>
      <c r="C267" s="171">
        <f t="shared" si="18"/>
        <v>0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76"/>
      <c r="X267" s="176"/>
      <c r="Y267" s="176"/>
    </row>
    <row r="268" spans="1:25" s="174" customFormat="1" ht="25.5" x14ac:dyDescent="0.25">
      <c r="A268" s="165" t="s">
        <v>754</v>
      </c>
      <c r="B268" s="165" t="s">
        <v>755</v>
      </c>
      <c r="C268" s="171">
        <f t="shared" si="18"/>
        <v>0</v>
      </c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76"/>
      <c r="X268" s="176"/>
      <c r="Y268" s="176"/>
    </row>
    <row r="269" spans="1:25" s="174" customFormat="1" ht="25.5" x14ac:dyDescent="0.25">
      <c r="A269" s="165" t="s">
        <v>299</v>
      </c>
      <c r="B269" s="165" t="s">
        <v>756</v>
      </c>
      <c r="C269" s="171">
        <f t="shared" si="18"/>
        <v>0</v>
      </c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76"/>
      <c r="X269" s="176"/>
      <c r="Y269" s="176"/>
    </row>
    <row r="270" spans="1:25" s="174" customFormat="1" ht="38.25" x14ac:dyDescent="0.25">
      <c r="A270" s="165" t="s">
        <v>757</v>
      </c>
      <c r="B270" s="165" t="s">
        <v>758</v>
      </c>
      <c r="C270" s="171">
        <f t="shared" si="18"/>
        <v>0</v>
      </c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76"/>
      <c r="X270" s="176"/>
      <c r="Y270" s="176"/>
    </row>
    <row r="271" spans="1:25" s="174" customFormat="1" x14ac:dyDescent="0.25">
      <c r="A271" s="165" t="s">
        <v>103</v>
      </c>
      <c r="B271" s="165" t="s">
        <v>759</v>
      </c>
      <c r="C271" s="171">
        <f t="shared" si="18"/>
        <v>0</v>
      </c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76"/>
      <c r="X271" s="176"/>
      <c r="Y271" s="176"/>
    </row>
    <row r="272" spans="1:25" s="174" customFormat="1" x14ac:dyDescent="0.25">
      <c r="A272" s="165" t="s">
        <v>760</v>
      </c>
      <c r="B272" s="165" t="s">
        <v>761</v>
      </c>
      <c r="C272" s="171">
        <f t="shared" si="18"/>
        <v>0</v>
      </c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76"/>
      <c r="X272" s="176"/>
      <c r="Y272" s="176"/>
    </row>
    <row r="273" spans="1:25" s="174" customFormat="1" ht="38.25" x14ac:dyDescent="0.25">
      <c r="A273" s="165" t="s">
        <v>762</v>
      </c>
      <c r="B273" s="165" t="s">
        <v>763</v>
      </c>
      <c r="C273" s="171">
        <f t="shared" si="18"/>
        <v>0</v>
      </c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76"/>
      <c r="X273" s="176"/>
      <c r="Y273" s="176"/>
    </row>
    <row r="274" spans="1:25" s="174" customFormat="1" ht="25.5" x14ac:dyDescent="0.25">
      <c r="A274" s="165" t="s">
        <v>104</v>
      </c>
      <c r="B274" s="165" t="s">
        <v>764</v>
      </c>
      <c r="C274" s="171">
        <f t="shared" si="18"/>
        <v>0</v>
      </c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76"/>
      <c r="X274" s="176"/>
      <c r="Y274" s="176"/>
    </row>
    <row r="275" spans="1:25" s="174" customFormat="1" ht="25.5" x14ac:dyDescent="0.25">
      <c r="A275" s="165" t="s">
        <v>765</v>
      </c>
      <c r="B275" s="165" t="s">
        <v>766</v>
      </c>
      <c r="C275" s="171">
        <f t="shared" si="18"/>
        <v>0</v>
      </c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76"/>
      <c r="X275" s="176"/>
      <c r="Y275" s="176"/>
    </row>
    <row r="276" spans="1:25" s="174" customFormat="1" x14ac:dyDescent="0.25">
      <c r="A276" s="165" t="s">
        <v>228</v>
      </c>
      <c r="B276" s="165" t="s">
        <v>767</v>
      </c>
      <c r="C276" s="171">
        <f t="shared" si="18"/>
        <v>0</v>
      </c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76"/>
      <c r="X276" s="176"/>
      <c r="Y276" s="176"/>
    </row>
    <row r="277" spans="1:25" s="174" customFormat="1" ht="25.5" x14ac:dyDescent="0.25">
      <c r="A277" s="165" t="s">
        <v>768</v>
      </c>
      <c r="B277" s="165" t="s">
        <v>769</v>
      </c>
      <c r="C277" s="171">
        <f t="shared" si="18"/>
        <v>0</v>
      </c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76"/>
      <c r="X277" s="176"/>
      <c r="Y277" s="176"/>
    </row>
    <row r="278" spans="1:25" s="174" customFormat="1" x14ac:dyDescent="0.25">
      <c r="A278" s="165" t="s">
        <v>300</v>
      </c>
      <c r="B278" s="165" t="s">
        <v>770</v>
      </c>
      <c r="C278" s="171">
        <f t="shared" si="18"/>
        <v>0</v>
      </c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76"/>
      <c r="X278" s="176"/>
      <c r="Y278" s="176"/>
    </row>
    <row r="279" spans="1:25" s="174" customFormat="1" ht="25.5" x14ac:dyDescent="0.25">
      <c r="A279" s="165" t="s">
        <v>771</v>
      </c>
      <c r="B279" s="165" t="s">
        <v>772</v>
      </c>
      <c r="C279" s="171">
        <f t="shared" si="18"/>
        <v>0</v>
      </c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76"/>
      <c r="X279" s="176"/>
      <c r="Y279" s="176"/>
    </row>
    <row r="280" spans="1:25" s="174" customFormat="1" ht="25.5" x14ac:dyDescent="0.25">
      <c r="A280" s="165" t="s">
        <v>773</v>
      </c>
      <c r="B280" s="165" t="s">
        <v>774</v>
      </c>
      <c r="C280" s="171">
        <f t="shared" si="18"/>
        <v>0</v>
      </c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76"/>
      <c r="X280" s="176"/>
      <c r="Y280" s="176"/>
    </row>
    <row r="281" spans="1:25" s="174" customFormat="1" ht="25.5" x14ac:dyDescent="0.25">
      <c r="A281" s="165" t="s">
        <v>775</v>
      </c>
      <c r="B281" s="165" t="s">
        <v>776</v>
      </c>
      <c r="C281" s="171">
        <f t="shared" si="18"/>
        <v>0</v>
      </c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76"/>
      <c r="X281" s="176"/>
      <c r="Y281" s="176"/>
    </row>
    <row r="282" spans="1:25" s="174" customFormat="1" x14ac:dyDescent="0.25">
      <c r="A282" s="165" t="s">
        <v>230</v>
      </c>
      <c r="B282" s="165" t="s">
        <v>777</v>
      </c>
      <c r="C282" s="171">
        <f t="shared" si="18"/>
        <v>0</v>
      </c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76"/>
      <c r="X282" s="176"/>
      <c r="Y282" s="176"/>
    </row>
    <row r="283" spans="1:25" s="174" customFormat="1" x14ac:dyDescent="0.25">
      <c r="A283" s="165" t="s">
        <v>232</v>
      </c>
      <c r="B283" s="165" t="s">
        <v>778</v>
      </c>
      <c r="C283" s="171">
        <f t="shared" si="18"/>
        <v>0</v>
      </c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76"/>
      <c r="X283" s="176"/>
      <c r="Y283" s="176"/>
    </row>
    <row r="284" spans="1:25" s="174" customFormat="1" ht="38.25" x14ac:dyDescent="0.25">
      <c r="A284" s="165" t="s">
        <v>779</v>
      </c>
      <c r="B284" s="165" t="s">
        <v>780</v>
      </c>
      <c r="C284" s="171">
        <f t="shared" si="18"/>
        <v>0</v>
      </c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76"/>
      <c r="X284" s="176"/>
      <c r="Y284" s="176"/>
    </row>
    <row r="285" spans="1:25" s="174" customFormat="1" ht="25.5" x14ac:dyDescent="0.25">
      <c r="A285" s="165" t="s">
        <v>234</v>
      </c>
      <c r="B285" s="165" t="s">
        <v>781</v>
      </c>
      <c r="C285" s="171">
        <f t="shared" si="18"/>
        <v>0</v>
      </c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76"/>
      <c r="X285" s="176"/>
      <c r="Y285" s="176"/>
    </row>
    <row r="286" spans="1:25" s="174" customFormat="1" ht="25.5" x14ac:dyDescent="0.25">
      <c r="A286" s="165" t="s">
        <v>782</v>
      </c>
      <c r="B286" s="165" t="s">
        <v>783</v>
      </c>
      <c r="C286" s="171">
        <f t="shared" si="18"/>
        <v>0</v>
      </c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76"/>
      <c r="X286" s="176"/>
      <c r="Y286" s="176"/>
    </row>
    <row r="287" spans="1:25" s="174" customFormat="1" x14ac:dyDescent="0.25">
      <c r="A287" s="165" t="s">
        <v>784</v>
      </c>
      <c r="B287" s="165" t="s">
        <v>785</v>
      </c>
      <c r="C287" s="171">
        <f t="shared" si="18"/>
        <v>0</v>
      </c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76"/>
      <c r="X287" s="176"/>
      <c r="Y287" s="176"/>
    </row>
    <row r="288" spans="1:25" s="174" customFormat="1" ht="25.5" x14ac:dyDescent="0.25">
      <c r="A288" s="165" t="s">
        <v>786</v>
      </c>
      <c r="B288" s="165" t="s">
        <v>787</v>
      </c>
      <c r="C288" s="171">
        <f t="shared" si="18"/>
        <v>0</v>
      </c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76"/>
      <c r="X288" s="176"/>
      <c r="Y288" s="176"/>
    </row>
    <row r="289" spans="1:25" s="174" customFormat="1" x14ac:dyDescent="0.25">
      <c r="A289" s="165" t="s">
        <v>788</v>
      </c>
      <c r="B289" s="165" t="s">
        <v>789</v>
      </c>
      <c r="C289" s="171">
        <f t="shared" si="18"/>
        <v>0</v>
      </c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76"/>
      <c r="X289" s="176"/>
      <c r="Y289" s="176"/>
    </row>
    <row r="290" spans="1:25" s="174" customFormat="1" ht="25.5" x14ac:dyDescent="0.25">
      <c r="A290" s="165" t="s">
        <v>790</v>
      </c>
      <c r="B290" s="165" t="s">
        <v>791</v>
      </c>
      <c r="C290" s="171">
        <f t="shared" si="18"/>
        <v>0</v>
      </c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76"/>
      <c r="X290" s="176"/>
      <c r="Y290" s="176"/>
    </row>
    <row r="291" spans="1:25" s="174" customFormat="1" ht="25.5" x14ac:dyDescent="0.25">
      <c r="A291" s="165" t="s">
        <v>792</v>
      </c>
      <c r="B291" s="165" t="s">
        <v>793</v>
      </c>
      <c r="C291" s="171">
        <f t="shared" si="18"/>
        <v>0</v>
      </c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76"/>
      <c r="X291" s="176"/>
      <c r="Y291" s="176"/>
    </row>
    <row r="292" spans="1:25" s="174" customFormat="1" ht="38.25" x14ac:dyDescent="0.25">
      <c r="A292" s="165" t="s">
        <v>236</v>
      </c>
      <c r="B292" s="165" t="s">
        <v>794</v>
      </c>
      <c r="C292" s="171">
        <f t="shared" si="18"/>
        <v>0</v>
      </c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76"/>
      <c r="X292" s="176"/>
      <c r="Y292" s="176"/>
    </row>
    <row r="293" spans="1:25" s="174" customFormat="1" ht="38.25" x14ac:dyDescent="0.25">
      <c r="A293" s="165" t="s">
        <v>238</v>
      </c>
      <c r="B293" s="165" t="s">
        <v>795</v>
      </c>
      <c r="C293" s="171">
        <f t="shared" si="18"/>
        <v>0</v>
      </c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76"/>
      <c r="X293" s="176"/>
      <c r="Y293" s="176"/>
    </row>
    <row r="294" spans="1:25" s="174" customFormat="1" ht="38.25" x14ac:dyDescent="0.25">
      <c r="A294" s="165" t="s">
        <v>796</v>
      </c>
      <c r="B294" s="165" t="s">
        <v>797</v>
      </c>
      <c r="C294" s="171">
        <f t="shared" si="18"/>
        <v>0</v>
      </c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76"/>
      <c r="X294" s="176"/>
      <c r="Y294" s="176"/>
    </row>
    <row r="295" spans="1:25" s="174" customFormat="1" x14ac:dyDescent="0.25">
      <c r="A295" s="165" t="s">
        <v>798</v>
      </c>
      <c r="B295" s="165" t="s">
        <v>799</v>
      </c>
      <c r="C295" s="171">
        <f t="shared" si="18"/>
        <v>0</v>
      </c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76"/>
      <c r="X295" s="176"/>
      <c r="Y295" s="176"/>
    </row>
    <row r="296" spans="1:25" s="174" customFormat="1" x14ac:dyDescent="0.25">
      <c r="A296" s="165" t="s">
        <v>240</v>
      </c>
      <c r="B296" s="165" t="s">
        <v>800</v>
      </c>
      <c r="C296" s="171">
        <f t="shared" si="18"/>
        <v>0</v>
      </c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76"/>
      <c r="X296" s="176"/>
      <c r="Y296" s="176"/>
    </row>
    <row r="297" spans="1:25" s="174" customFormat="1" x14ac:dyDescent="0.25">
      <c r="A297" s="165" t="s">
        <v>242</v>
      </c>
      <c r="B297" s="165" t="s">
        <v>801</v>
      </c>
      <c r="C297" s="171">
        <f t="shared" si="18"/>
        <v>0</v>
      </c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76"/>
      <c r="X297" s="176"/>
      <c r="Y297" s="176"/>
    </row>
    <row r="298" spans="1:25" s="174" customFormat="1" x14ac:dyDescent="0.25">
      <c r="A298" s="165" t="s">
        <v>244</v>
      </c>
      <c r="B298" s="165" t="s">
        <v>802</v>
      </c>
      <c r="C298" s="171">
        <f t="shared" si="18"/>
        <v>0</v>
      </c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76"/>
      <c r="X298" s="176"/>
      <c r="Y298" s="176"/>
    </row>
    <row r="299" spans="1:25" s="174" customFormat="1" x14ac:dyDescent="0.25">
      <c r="A299" s="165" t="s">
        <v>246</v>
      </c>
      <c r="B299" s="165" t="s">
        <v>803</v>
      </c>
      <c r="C299" s="171">
        <f t="shared" si="18"/>
        <v>0</v>
      </c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76"/>
      <c r="X299" s="176"/>
      <c r="Y299" s="176"/>
    </row>
    <row r="300" spans="1:25" s="174" customFormat="1" ht="25.5" x14ac:dyDescent="0.25">
      <c r="A300" s="165" t="s">
        <v>804</v>
      </c>
      <c r="B300" s="165" t="s">
        <v>805</v>
      </c>
      <c r="C300" s="171">
        <f t="shared" si="18"/>
        <v>0</v>
      </c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76"/>
      <c r="X300" s="176"/>
      <c r="Y300" s="176"/>
    </row>
    <row r="301" spans="1:25" s="174" customFormat="1" ht="25.5" x14ac:dyDescent="0.25">
      <c r="A301" s="165" t="s">
        <v>806</v>
      </c>
      <c r="B301" s="165" t="s">
        <v>807</v>
      </c>
      <c r="C301" s="171">
        <f t="shared" si="18"/>
        <v>0</v>
      </c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76"/>
      <c r="X301" s="176"/>
      <c r="Y301" s="176"/>
    </row>
    <row r="302" spans="1:25" s="174" customFormat="1" x14ac:dyDescent="0.25">
      <c r="A302" s="165" t="s">
        <v>808</v>
      </c>
      <c r="B302" s="165" t="s">
        <v>809</v>
      </c>
      <c r="C302" s="171">
        <f t="shared" si="18"/>
        <v>0</v>
      </c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76"/>
      <c r="X302" s="176"/>
      <c r="Y302" s="176"/>
    </row>
    <row r="303" spans="1:25" s="174" customFormat="1" x14ac:dyDescent="0.25">
      <c r="A303" s="165" t="s">
        <v>810</v>
      </c>
      <c r="B303" s="165" t="s">
        <v>811</v>
      </c>
      <c r="C303" s="171">
        <f t="shared" si="18"/>
        <v>0</v>
      </c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76"/>
      <c r="X303" s="176"/>
      <c r="Y303" s="176"/>
    </row>
    <row r="304" spans="1:25" s="174" customFormat="1" ht="25.5" x14ac:dyDescent="0.25">
      <c r="A304" s="165" t="s">
        <v>812</v>
      </c>
      <c r="B304" s="165" t="s">
        <v>813</v>
      </c>
      <c r="C304" s="171">
        <f t="shared" si="18"/>
        <v>0</v>
      </c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76"/>
      <c r="X304" s="176"/>
      <c r="Y304" s="176"/>
    </row>
    <row r="305" spans="1:25" s="174" customFormat="1" x14ac:dyDescent="0.25">
      <c r="A305" s="165" t="s">
        <v>814</v>
      </c>
      <c r="B305" s="165" t="s">
        <v>815</v>
      </c>
      <c r="C305" s="171">
        <f t="shared" si="18"/>
        <v>0</v>
      </c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76"/>
      <c r="X305" s="176"/>
      <c r="Y305" s="176"/>
    </row>
    <row r="306" spans="1:25" s="174" customFormat="1" x14ac:dyDescent="0.25">
      <c r="A306" s="165" t="s">
        <v>816</v>
      </c>
      <c r="B306" s="165" t="s">
        <v>817</v>
      </c>
      <c r="C306" s="171">
        <f t="shared" si="18"/>
        <v>0</v>
      </c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76"/>
      <c r="X306" s="176"/>
      <c r="Y306" s="176"/>
    </row>
    <row r="307" spans="1:25" s="174" customFormat="1" ht="25.5" x14ac:dyDescent="0.25">
      <c r="A307" s="165" t="s">
        <v>818</v>
      </c>
      <c r="B307" s="165" t="s">
        <v>819</v>
      </c>
      <c r="C307" s="171">
        <f t="shared" si="18"/>
        <v>0</v>
      </c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76"/>
      <c r="X307" s="176"/>
      <c r="Y307" s="176"/>
    </row>
    <row r="308" spans="1:25" s="174" customFormat="1" x14ac:dyDescent="0.25">
      <c r="A308" s="165" t="s">
        <v>820</v>
      </c>
      <c r="B308" s="165" t="s">
        <v>821</v>
      </c>
      <c r="C308" s="171">
        <f t="shared" si="18"/>
        <v>0</v>
      </c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76"/>
      <c r="X308" s="176"/>
      <c r="Y308" s="176"/>
    </row>
    <row r="309" spans="1:25" s="174" customFormat="1" x14ac:dyDescent="0.25">
      <c r="A309" s="165" t="s">
        <v>822</v>
      </c>
      <c r="B309" s="165" t="s">
        <v>823</v>
      </c>
      <c r="C309" s="171">
        <f t="shared" si="18"/>
        <v>0</v>
      </c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76"/>
      <c r="X309" s="176"/>
      <c r="Y309" s="176"/>
    </row>
    <row r="310" spans="1:25" s="174" customFormat="1" x14ac:dyDescent="0.25">
      <c r="A310" s="165" t="s">
        <v>824</v>
      </c>
      <c r="B310" s="165" t="s">
        <v>825</v>
      </c>
      <c r="C310" s="171">
        <f t="shared" si="18"/>
        <v>0</v>
      </c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76"/>
      <c r="X310" s="176"/>
      <c r="Y310" s="176"/>
    </row>
    <row r="311" spans="1:25" s="174" customFormat="1" x14ac:dyDescent="0.25">
      <c r="A311" s="165" t="s">
        <v>826</v>
      </c>
      <c r="B311" s="165" t="s">
        <v>827</v>
      </c>
      <c r="C311" s="171">
        <f t="shared" si="18"/>
        <v>0</v>
      </c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76"/>
      <c r="X311" s="176"/>
      <c r="Y311" s="176"/>
    </row>
    <row r="312" spans="1:25" s="174" customFormat="1" x14ac:dyDescent="0.25">
      <c r="A312" s="165" t="s">
        <v>828</v>
      </c>
      <c r="B312" s="165" t="s">
        <v>829</v>
      </c>
      <c r="C312" s="171">
        <f t="shared" si="18"/>
        <v>0</v>
      </c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76"/>
      <c r="X312" s="176"/>
      <c r="Y312" s="176"/>
    </row>
    <row r="313" spans="1:25" s="174" customFormat="1" ht="25.5" x14ac:dyDescent="0.25">
      <c r="A313" s="165" t="s">
        <v>830</v>
      </c>
      <c r="B313" s="165" t="s">
        <v>831</v>
      </c>
      <c r="C313" s="171">
        <f t="shared" si="18"/>
        <v>0</v>
      </c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76"/>
      <c r="X313" s="176"/>
      <c r="Y313" s="176"/>
    </row>
    <row r="314" spans="1:25" s="174" customFormat="1" ht="25.5" x14ac:dyDescent="0.25">
      <c r="A314" s="165" t="s">
        <v>832</v>
      </c>
      <c r="B314" s="165" t="s">
        <v>833</v>
      </c>
      <c r="C314" s="171">
        <f t="shared" si="18"/>
        <v>0</v>
      </c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76"/>
      <c r="X314" s="176"/>
      <c r="Y314" s="176"/>
    </row>
    <row r="315" spans="1:25" s="174" customFormat="1" x14ac:dyDescent="0.25">
      <c r="A315" s="165" t="s">
        <v>312</v>
      </c>
      <c r="B315" s="165" t="s">
        <v>834</v>
      </c>
      <c r="C315" s="171">
        <f t="shared" si="18"/>
        <v>0</v>
      </c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76"/>
      <c r="X315" s="176"/>
      <c r="Y315" s="176"/>
    </row>
    <row r="316" spans="1:25" s="174" customFormat="1" x14ac:dyDescent="0.25">
      <c r="A316" s="165" t="s">
        <v>835</v>
      </c>
      <c r="B316" s="165" t="s">
        <v>836</v>
      </c>
      <c r="C316" s="171">
        <f t="shared" si="18"/>
        <v>0</v>
      </c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76"/>
      <c r="X316" s="176"/>
      <c r="Y316" s="176"/>
    </row>
    <row r="317" spans="1:25" s="174" customFormat="1" ht="25.5" x14ac:dyDescent="0.25">
      <c r="A317" s="165" t="s">
        <v>837</v>
      </c>
      <c r="B317" s="165" t="s">
        <v>838</v>
      </c>
      <c r="C317" s="171">
        <f t="shared" si="18"/>
        <v>0</v>
      </c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76"/>
      <c r="X317" s="176"/>
      <c r="Y317" s="176"/>
    </row>
    <row r="318" spans="1:25" s="174" customFormat="1" x14ac:dyDescent="0.25">
      <c r="A318" s="165" t="s">
        <v>839</v>
      </c>
      <c r="B318" s="165" t="s">
        <v>840</v>
      </c>
      <c r="C318" s="171">
        <f t="shared" si="18"/>
        <v>0</v>
      </c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76"/>
      <c r="X318" s="176"/>
      <c r="Y318" s="176"/>
    </row>
    <row r="319" spans="1:25" s="174" customFormat="1" ht="25.5" x14ac:dyDescent="0.25">
      <c r="A319" s="177" t="s">
        <v>329</v>
      </c>
      <c r="B319" s="177" t="s">
        <v>330</v>
      </c>
      <c r="C319" s="171">
        <f t="shared" si="18"/>
        <v>0</v>
      </c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76"/>
      <c r="X319" s="176"/>
      <c r="Y319" s="176"/>
    </row>
    <row r="320" spans="1:25" s="187" customFormat="1" ht="25.5" x14ac:dyDescent="0.25">
      <c r="A320" s="178" t="s">
        <v>331</v>
      </c>
      <c r="B320" s="178" t="s">
        <v>332</v>
      </c>
      <c r="C320" s="185">
        <f t="shared" si="18"/>
        <v>81796421</v>
      </c>
      <c r="D320" s="186">
        <f>D319+D257+D252+D243+D175+D108+D27+D26</f>
        <v>16933180</v>
      </c>
      <c r="E320" s="186">
        <f t="shared" ref="E320:Y320" si="19">E319+E257+E252+E243+E175+E108+E27+E26</f>
        <v>1280000</v>
      </c>
      <c r="F320" s="186">
        <f t="shared" si="19"/>
        <v>419151</v>
      </c>
      <c r="G320" s="186">
        <f t="shared" si="19"/>
        <v>2145097</v>
      </c>
      <c r="H320" s="186">
        <f t="shared" si="19"/>
        <v>13281146</v>
      </c>
      <c r="I320" s="186">
        <f t="shared" si="19"/>
        <v>2738</v>
      </c>
      <c r="J320" s="186">
        <f t="shared" si="19"/>
        <v>38201</v>
      </c>
      <c r="K320" s="186">
        <f t="shared" si="19"/>
        <v>2804795</v>
      </c>
      <c r="L320" s="186">
        <f t="shared" si="19"/>
        <v>3089496</v>
      </c>
      <c r="M320" s="186">
        <f t="shared" si="19"/>
        <v>216225</v>
      </c>
      <c r="N320" s="186">
        <f t="shared" si="19"/>
        <v>19201359</v>
      </c>
      <c r="O320" s="186">
        <f t="shared" si="19"/>
        <v>15686936</v>
      </c>
      <c r="P320" s="186">
        <f t="shared" si="19"/>
        <v>1080000</v>
      </c>
      <c r="Q320" s="186">
        <f t="shared" si="19"/>
        <v>120000</v>
      </c>
      <c r="R320" s="186">
        <f t="shared" si="19"/>
        <v>406290</v>
      </c>
      <c r="S320" s="186">
        <f t="shared" si="19"/>
        <v>1034390</v>
      </c>
      <c r="T320" s="186">
        <f t="shared" si="19"/>
        <v>306320</v>
      </c>
      <c r="U320" s="186">
        <f t="shared" si="19"/>
        <v>495318</v>
      </c>
      <c r="V320" s="186">
        <f t="shared" si="19"/>
        <v>3255779</v>
      </c>
      <c r="W320" s="186">
        <f t="shared" si="19"/>
        <v>0</v>
      </c>
      <c r="X320" s="186">
        <f t="shared" si="19"/>
        <v>0</v>
      </c>
      <c r="Y320" s="186">
        <f t="shared" si="19"/>
        <v>0</v>
      </c>
    </row>
    <row r="321" spans="1:25" s="174" customFormat="1" x14ac:dyDescent="0.25">
      <c r="A321" s="182">
        <v>272</v>
      </c>
      <c r="B321" s="181" t="s">
        <v>1167</v>
      </c>
      <c r="C321" s="233">
        <f t="shared" si="18"/>
        <v>1548716</v>
      </c>
      <c r="D321" s="151"/>
      <c r="E321" s="151"/>
      <c r="F321" s="151"/>
      <c r="G321" s="151">
        <v>1548716</v>
      </c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80"/>
      <c r="X321" s="180"/>
      <c r="Y321" s="180"/>
    </row>
    <row r="322" spans="1:25" ht="25.5" x14ac:dyDescent="0.25">
      <c r="A322" s="118">
        <v>273</v>
      </c>
      <c r="B322" s="118" t="s">
        <v>1137</v>
      </c>
      <c r="C322" s="235">
        <f t="shared" si="18"/>
        <v>20486058</v>
      </c>
      <c r="D322" s="122"/>
      <c r="E322" s="122"/>
      <c r="F322" s="122"/>
      <c r="G322" s="122"/>
      <c r="H322" s="122">
        <v>20486058</v>
      </c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</row>
    <row r="323" spans="1:25" s="239" customFormat="1" x14ac:dyDescent="0.25">
      <c r="A323" s="183">
        <v>274</v>
      </c>
      <c r="B323" s="183" t="s">
        <v>1138</v>
      </c>
      <c r="C323" s="185">
        <f t="shared" si="18"/>
        <v>22034774</v>
      </c>
      <c r="D323" s="188">
        <f t="shared" ref="D323:F323" si="20">D321+D322</f>
        <v>0</v>
      </c>
      <c r="E323" s="188">
        <f t="shared" si="20"/>
        <v>0</v>
      </c>
      <c r="F323" s="188">
        <f t="shared" si="20"/>
        <v>0</v>
      </c>
      <c r="G323" s="188">
        <f>G321+G322</f>
        <v>1548716</v>
      </c>
      <c r="H323" s="188">
        <f t="shared" ref="H323" si="21">H321+H322</f>
        <v>20486058</v>
      </c>
      <c r="I323" s="188">
        <f t="shared" ref="I323" si="22">I321+I322</f>
        <v>0</v>
      </c>
      <c r="J323" s="188">
        <f t="shared" ref="J323:K323" si="23">J321+J322</f>
        <v>0</v>
      </c>
      <c r="K323" s="188">
        <f t="shared" si="23"/>
        <v>0</v>
      </c>
      <c r="L323" s="188">
        <f t="shared" ref="L323" si="24">L321+L322</f>
        <v>0</v>
      </c>
      <c r="M323" s="188">
        <f t="shared" ref="M323" si="25">M321+M322</f>
        <v>0</v>
      </c>
      <c r="N323" s="188">
        <f t="shared" ref="N323:O323" si="26">N321+N322</f>
        <v>0</v>
      </c>
      <c r="O323" s="188">
        <f t="shared" si="26"/>
        <v>0</v>
      </c>
      <c r="P323" s="188">
        <f t="shared" ref="P323" si="27">P321+P322</f>
        <v>0</v>
      </c>
      <c r="Q323" s="188">
        <f t="shared" ref="Q323" si="28">Q321+Q322</f>
        <v>0</v>
      </c>
      <c r="R323" s="188">
        <f t="shared" ref="R323:S323" si="29">R321+R322</f>
        <v>0</v>
      </c>
      <c r="S323" s="188">
        <f t="shared" si="29"/>
        <v>0</v>
      </c>
      <c r="T323" s="188">
        <f t="shared" ref="T323" si="30">T321+T322</f>
        <v>0</v>
      </c>
      <c r="U323" s="188">
        <f t="shared" ref="U323" si="31">U321+U322</f>
        <v>0</v>
      </c>
      <c r="V323" s="188">
        <f t="shared" ref="V323" si="32">V321+V322</f>
        <v>0</v>
      </c>
      <c r="W323" s="184"/>
      <c r="X323" s="184"/>
      <c r="Y323" s="184"/>
    </row>
    <row r="324" spans="1:25" s="192" customFormat="1" ht="15.75" x14ac:dyDescent="0.25">
      <c r="A324" s="189">
        <v>275</v>
      </c>
      <c r="B324" s="190" t="s">
        <v>1166</v>
      </c>
      <c r="C324" s="237">
        <f>C320+C323</f>
        <v>103831195</v>
      </c>
      <c r="D324" s="190">
        <f>D320+D323</f>
        <v>16933180</v>
      </c>
      <c r="E324" s="190">
        <f t="shared" ref="E324:V324" si="33">E320+E323</f>
        <v>1280000</v>
      </c>
      <c r="F324" s="190">
        <f t="shared" si="33"/>
        <v>419151</v>
      </c>
      <c r="G324" s="190">
        <f t="shared" si="33"/>
        <v>3693813</v>
      </c>
      <c r="H324" s="190">
        <f t="shared" si="33"/>
        <v>33767204</v>
      </c>
      <c r="I324" s="190">
        <f t="shared" si="33"/>
        <v>2738</v>
      </c>
      <c r="J324" s="190">
        <f t="shared" si="33"/>
        <v>38201</v>
      </c>
      <c r="K324" s="190">
        <f t="shared" si="33"/>
        <v>2804795</v>
      </c>
      <c r="L324" s="190">
        <f t="shared" si="33"/>
        <v>3089496</v>
      </c>
      <c r="M324" s="190">
        <f t="shared" si="33"/>
        <v>216225</v>
      </c>
      <c r="N324" s="190">
        <f t="shared" si="33"/>
        <v>19201359</v>
      </c>
      <c r="O324" s="190">
        <f t="shared" si="33"/>
        <v>15686936</v>
      </c>
      <c r="P324" s="190">
        <f t="shared" si="33"/>
        <v>1080000</v>
      </c>
      <c r="Q324" s="190">
        <f t="shared" si="33"/>
        <v>120000</v>
      </c>
      <c r="R324" s="190">
        <f t="shared" si="33"/>
        <v>406290</v>
      </c>
      <c r="S324" s="190">
        <f t="shared" si="33"/>
        <v>1034390</v>
      </c>
      <c r="T324" s="190">
        <f t="shared" si="33"/>
        <v>306320</v>
      </c>
      <c r="U324" s="190">
        <f t="shared" si="33"/>
        <v>495318</v>
      </c>
      <c r="V324" s="190">
        <f t="shared" si="33"/>
        <v>3255779</v>
      </c>
      <c r="W324" s="191"/>
      <c r="X324" s="191"/>
      <c r="Y324" s="191"/>
    </row>
  </sheetData>
  <autoFilter ref="A6:V324"/>
  <mergeCells count="3">
    <mergeCell ref="A2:X2"/>
    <mergeCell ref="A3:X3"/>
    <mergeCell ref="A5:V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F316"/>
  <sheetViews>
    <sheetView view="pageBreakPreview" zoomScale="112" zoomScaleNormal="130" zoomScaleSheetLayoutView="112" workbookViewId="0">
      <pane ySplit="6" topLeftCell="A301" activePane="bottomLeft" state="frozen"/>
      <selection activeCell="A7" sqref="A7"/>
      <selection pane="bottomLeft" activeCell="H319" sqref="H319"/>
    </sheetView>
  </sheetViews>
  <sheetFormatPr defaultRowHeight="15" x14ac:dyDescent="0.25"/>
  <cols>
    <col min="1" max="1" width="11.28515625" customWidth="1"/>
    <col min="2" max="2" width="43.28515625" customWidth="1"/>
    <col min="3" max="3" width="15.42578125" customWidth="1"/>
    <col min="4" max="4" width="16" customWidth="1"/>
    <col min="5" max="5" width="19.140625" style="263" customWidth="1"/>
    <col min="6" max="6" width="0.140625" customWidth="1"/>
  </cols>
  <sheetData>
    <row r="1" spans="1:6" x14ac:dyDescent="0.25">
      <c r="A1" s="2"/>
      <c r="B1" s="2"/>
      <c r="C1" s="2"/>
      <c r="D1" s="2"/>
    </row>
    <row r="2" spans="1:6" x14ac:dyDescent="0.25">
      <c r="A2" s="535" t="s">
        <v>1551</v>
      </c>
      <c r="B2" s="535"/>
      <c r="C2" s="535"/>
      <c r="D2" s="535"/>
      <c r="E2" s="535"/>
    </row>
    <row r="3" spans="1:6" x14ac:dyDescent="0.25">
      <c r="A3" s="536" t="s">
        <v>111</v>
      </c>
      <c r="B3" s="536"/>
      <c r="C3" s="536"/>
      <c r="D3" s="536"/>
      <c r="E3" s="536"/>
    </row>
    <row r="4" spans="1:6" x14ac:dyDescent="0.25">
      <c r="A4" s="2"/>
      <c r="B4" s="2"/>
      <c r="C4" s="2"/>
      <c r="D4" s="2"/>
      <c r="E4" s="263" t="s">
        <v>63</v>
      </c>
    </row>
    <row r="5" spans="1:6" x14ac:dyDescent="0.25">
      <c r="A5" s="537" t="s">
        <v>110</v>
      </c>
      <c r="B5" s="538"/>
      <c r="C5" s="538"/>
      <c r="D5" s="538"/>
      <c r="E5" s="539"/>
    </row>
    <row r="6" spans="1:6" ht="25.5" x14ac:dyDescent="0.25">
      <c r="A6" s="412" t="s">
        <v>109</v>
      </c>
      <c r="B6" s="412" t="s">
        <v>2</v>
      </c>
      <c r="C6" s="412" t="s">
        <v>10</v>
      </c>
      <c r="D6" s="412" t="s">
        <v>11</v>
      </c>
      <c r="E6" s="412" t="s">
        <v>12</v>
      </c>
    </row>
    <row r="7" spans="1:6" ht="25.5" hidden="1" x14ac:dyDescent="0.25">
      <c r="A7" s="105" t="s">
        <v>13</v>
      </c>
      <c r="B7" s="106" t="s">
        <v>841</v>
      </c>
      <c r="C7" s="510">
        <v>0</v>
      </c>
      <c r="D7" s="510">
        <v>0</v>
      </c>
      <c r="E7" s="153">
        <v>0</v>
      </c>
      <c r="F7" s="153"/>
    </row>
    <row r="8" spans="1:6" ht="25.5" hidden="1" x14ac:dyDescent="0.25">
      <c r="A8" s="105" t="s">
        <v>82</v>
      </c>
      <c r="B8" s="106" t="s">
        <v>842</v>
      </c>
      <c r="C8" s="510">
        <v>0</v>
      </c>
      <c r="D8" s="510">
        <v>0</v>
      </c>
      <c r="E8" s="153">
        <v>0</v>
      </c>
      <c r="F8" s="153"/>
    </row>
    <row r="9" spans="1:6" ht="38.25" hidden="1" x14ac:dyDescent="0.25">
      <c r="A9" s="105" t="s">
        <v>83</v>
      </c>
      <c r="B9" s="106" t="s">
        <v>843</v>
      </c>
      <c r="C9" s="510">
        <v>0</v>
      </c>
      <c r="D9" s="510">
        <v>0</v>
      </c>
      <c r="E9" s="153">
        <v>0</v>
      </c>
      <c r="F9" s="153"/>
    </row>
    <row r="10" spans="1:6" ht="25.5" hidden="1" x14ac:dyDescent="0.25">
      <c r="A10" s="105" t="s">
        <v>84</v>
      </c>
      <c r="B10" s="106" t="s">
        <v>844</v>
      </c>
      <c r="C10" s="510">
        <v>0</v>
      </c>
      <c r="D10" s="510">
        <v>0</v>
      </c>
      <c r="E10" s="153">
        <v>0</v>
      </c>
      <c r="F10" s="153"/>
    </row>
    <row r="11" spans="1:6" ht="25.5" hidden="1" x14ac:dyDescent="0.25">
      <c r="A11" s="105" t="s">
        <v>85</v>
      </c>
      <c r="B11" s="106" t="s">
        <v>845</v>
      </c>
      <c r="C11" s="510">
        <v>0</v>
      </c>
      <c r="D11" s="510">
        <v>0</v>
      </c>
      <c r="E11" s="153">
        <v>0</v>
      </c>
      <c r="F11" s="153"/>
    </row>
    <row r="12" spans="1:6" ht="25.5" hidden="1" x14ac:dyDescent="0.25">
      <c r="A12" s="105" t="s">
        <v>117</v>
      </c>
      <c r="B12" s="106" t="s">
        <v>846</v>
      </c>
      <c r="C12" s="510">
        <v>0</v>
      </c>
      <c r="D12" s="510">
        <v>0</v>
      </c>
      <c r="E12" s="153">
        <v>0</v>
      </c>
      <c r="F12" s="153"/>
    </row>
    <row r="13" spans="1:6" ht="25.5" hidden="1" x14ac:dyDescent="0.25">
      <c r="A13" s="107" t="s">
        <v>14</v>
      </c>
      <c r="B13" s="108" t="s">
        <v>847</v>
      </c>
      <c r="C13" s="510">
        <v>0</v>
      </c>
      <c r="D13" s="510">
        <v>0</v>
      </c>
      <c r="E13" s="153">
        <v>0</v>
      </c>
      <c r="F13" s="153"/>
    </row>
    <row r="14" spans="1:6" hidden="1" x14ac:dyDescent="0.25">
      <c r="A14" s="105" t="s">
        <v>118</v>
      </c>
      <c r="B14" s="106" t="s">
        <v>848</v>
      </c>
      <c r="C14" s="510">
        <v>0</v>
      </c>
      <c r="D14" s="510">
        <v>0</v>
      </c>
      <c r="E14" s="153">
        <v>0</v>
      </c>
      <c r="F14" s="153"/>
    </row>
    <row r="15" spans="1:6" ht="38.25" hidden="1" x14ac:dyDescent="0.25">
      <c r="A15" s="105" t="s">
        <v>114</v>
      </c>
      <c r="B15" s="106" t="s">
        <v>849</v>
      </c>
      <c r="C15" s="510">
        <v>0</v>
      </c>
      <c r="D15" s="510">
        <v>0</v>
      </c>
      <c r="E15" s="153">
        <v>0</v>
      </c>
      <c r="F15" s="153"/>
    </row>
    <row r="16" spans="1:6" ht="38.25" hidden="1" x14ac:dyDescent="0.25">
      <c r="A16" s="105" t="s">
        <v>15</v>
      </c>
      <c r="B16" s="106" t="s">
        <v>850</v>
      </c>
      <c r="C16" s="510">
        <v>0</v>
      </c>
      <c r="D16" s="510">
        <v>0</v>
      </c>
      <c r="E16" s="153">
        <v>0</v>
      </c>
      <c r="F16" s="153"/>
    </row>
    <row r="17" spans="1:6" hidden="1" x14ac:dyDescent="0.25">
      <c r="A17" s="105" t="s">
        <v>119</v>
      </c>
      <c r="B17" s="106" t="s">
        <v>851</v>
      </c>
      <c r="C17" s="510">
        <v>0</v>
      </c>
      <c r="D17" s="510">
        <v>0</v>
      </c>
      <c r="E17" s="153">
        <v>0</v>
      </c>
      <c r="F17" s="153"/>
    </row>
    <row r="18" spans="1:6" hidden="1" x14ac:dyDescent="0.25">
      <c r="A18" s="105" t="s">
        <v>120</v>
      </c>
      <c r="B18" s="106" t="s">
        <v>852</v>
      </c>
      <c r="C18" s="510">
        <v>0</v>
      </c>
      <c r="D18" s="510">
        <v>0</v>
      </c>
      <c r="E18" s="153">
        <v>0</v>
      </c>
      <c r="F18" s="153"/>
    </row>
    <row r="19" spans="1:6" ht="38.25" hidden="1" x14ac:dyDescent="0.25">
      <c r="A19" s="105" t="s">
        <v>16</v>
      </c>
      <c r="B19" s="106" t="s">
        <v>853</v>
      </c>
      <c r="C19" s="510">
        <v>0</v>
      </c>
      <c r="D19" s="510">
        <v>0</v>
      </c>
      <c r="E19" s="153">
        <v>0</v>
      </c>
      <c r="F19" s="153"/>
    </row>
    <row r="20" spans="1:6" ht="25.5" hidden="1" x14ac:dyDescent="0.25">
      <c r="A20" s="105" t="s">
        <v>121</v>
      </c>
      <c r="B20" s="106" t="s">
        <v>854</v>
      </c>
      <c r="C20" s="510">
        <v>0</v>
      </c>
      <c r="D20" s="510">
        <v>0</v>
      </c>
      <c r="E20" s="153">
        <v>0</v>
      </c>
      <c r="F20" s="153"/>
    </row>
    <row r="21" spans="1:6" ht="25.5" hidden="1" x14ac:dyDescent="0.25">
      <c r="A21" s="105" t="s">
        <v>17</v>
      </c>
      <c r="B21" s="106" t="s">
        <v>855</v>
      </c>
      <c r="C21" s="510">
        <v>0</v>
      </c>
      <c r="D21" s="510">
        <v>0</v>
      </c>
      <c r="E21" s="153">
        <v>0</v>
      </c>
      <c r="F21" s="153"/>
    </row>
    <row r="22" spans="1:6" hidden="1" x14ac:dyDescent="0.25">
      <c r="A22" s="105" t="s">
        <v>18</v>
      </c>
      <c r="B22" s="106" t="s">
        <v>856</v>
      </c>
      <c r="C22" s="510">
        <v>0</v>
      </c>
      <c r="D22" s="510">
        <v>0</v>
      </c>
      <c r="E22" s="153">
        <v>0</v>
      </c>
      <c r="F22" s="153"/>
    </row>
    <row r="23" spans="1:6" ht="25.5" hidden="1" x14ac:dyDescent="0.25">
      <c r="A23" s="105" t="s">
        <v>19</v>
      </c>
      <c r="B23" s="106" t="s">
        <v>857</v>
      </c>
      <c r="C23" s="510">
        <v>0</v>
      </c>
      <c r="D23" s="510">
        <v>0</v>
      </c>
      <c r="E23" s="153">
        <v>0</v>
      </c>
      <c r="F23" s="153"/>
    </row>
    <row r="24" spans="1:6" ht="25.5" hidden="1" x14ac:dyDescent="0.25">
      <c r="A24" s="105" t="s">
        <v>20</v>
      </c>
      <c r="B24" s="106" t="s">
        <v>858</v>
      </c>
      <c r="C24" s="510">
        <v>0</v>
      </c>
      <c r="D24" s="510">
        <v>0</v>
      </c>
      <c r="E24" s="153">
        <v>0</v>
      </c>
      <c r="F24" s="153"/>
    </row>
    <row r="25" spans="1:6" ht="25.5" hidden="1" x14ac:dyDescent="0.25">
      <c r="A25" s="105" t="s">
        <v>21</v>
      </c>
      <c r="B25" s="106" t="s">
        <v>859</v>
      </c>
      <c r="C25" s="510">
        <v>0</v>
      </c>
      <c r="D25" s="510">
        <v>0</v>
      </c>
      <c r="E25" s="153">
        <v>0</v>
      </c>
      <c r="F25" s="153"/>
    </row>
    <row r="26" spans="1:6" ht="25.5" hidden="1" x14ac:dyDescent="0.25">
      <c r="A26" s="105" t="s">
        <v>22</v>
      </c>
      <c r="B26" s="106" t="s">
        <v>860</v>
      </c>
      <c r="C26" s="510">
        <v>0</v>
      </c>
      <c r="D26" s="510">
        <v>0</v>
      </c>
      <c r="E26" s="153">
        <v>0</v>
      </c>
      <c r="F26" s="153"/>
    </row>
    <row r="27" spans="1:6" ht="38.25" hidden="1" x14ac:dyDescent="0.25">
      <c r="A27" s="105" t="s">
        <v>23</v>
      </c>
      <c r="B27" s="106" t="s">
        <v>861</v>
      </c>
      <c r="C27" s="510">
        <v>0</v>
      </c>
      <c r="D27" s="510">
        <v>0</v>
      </c>
      <c r="E27" s="153">
        <v>0</v>
      </c>
      <c r="F27" s="153"/>
    </row>
    <row r="28" spans="1:6" hidden="1" x14ac:dyDescent="0.25">
      <c r="A28" s="105" t="s">
        <v>24</v>
      </c>
      <c r="B28" s="106" t="s">
        <v>862</v>
      </c>
      <c r="C28" s="510">
        <v>0</v>
      </c>
      <c r="D28" s="510">
        <v>0</v>
      </c>
      <c r="E28" s="153">
        <v>0</v>
      </c>
      <c r="F28" s="153"/>
    </row>
    <row r="29" spans="1:6" hidden="1" x14ac:dyDescent="0.25">
      <c r="A29" s="105" t="s">
        <v>122</v>
      </c>
      <c r="B29" s="106" t="s">
        <v>863</v>
      </c>
      <c r="C29" s="510">
        <v>0</v>
      </c>
      <c r="D29" s="510">
        <v>0</v>
      </c>
      <c r="E29" s="153">
        <v>0</v>
      </c>
      <c r="F29" s="153"/>
    </row>
    <row r="30" spans="1:6" ht="38.25" hidden="1" x14ac:dyDescent="0.25">
      <c r="A30" s="105" t="s">
        <v>25</v>
      </c>
      <c r="B30" s="106" t="s">
        <v>864</v>
      </c>
      <c r="C30" s="510">
        <v>0</v>
      </c>
      <c r="D30" s="510">
        <v>0</v>
      </c>
      <c r="E30" s="153">
        <v>0</v>
      </c>
      <c r="F30" s="153"/>
    </row>
    <row r="31" spans="1:6" ht="25.5" hidden="1" x14ac:dyDescent="0.25">
      <c r="A31" s="105" t="s">
        <v>26</v>
      </c>
      <c r="B31" s="106" t="s">
        <v>865</v>
      </c>
      <c r="C31" s="510">
        <v>0</v>
      </c>
      <c r="D31" s="510">
        <v>0</v>
      </c>
      <c r="E31" s="153">
        <v>0</v>
      </c>
      <c r="F31" s="153"/>
    </row>
    <row r="32" spans="1:6" ht="25.5" hidden="1" x14ac:dyDescent="0.25">
      <c r="A32" s="105" t="s">
        <v>123</v>
      </c>
      <c r="B32" s="106" t="s">
        <v>866</v>
      </c>
      <c r="C32" s="510">
        <v>0</v>
      </c>
      <c r="D32" s="510">
        <v>0</v>
      </c>
      <c r="E32" s="153">
        <v>0</v>
      </c>
      <c r="F32" s="153"/>
    </row>
    <row r="33" spans="1:6" hidden="1" x14ac:dyDescent="0.25">
      <c r="A33" s="105" t="s">
        <v>27</v>
      </c>
      <c r="B33" s="106" t="s">
        <v>867</v>
      </c>
      <c r="C33" s="510">
        <v>0</v>
      </c>
      <c r="D33" s="510">
        <v>0</v>
      </c>
      <c r="E33" s="153">
        <v>0</v>
      </c>
      <c r="F33" s="153"/>
    </row>
    <row r="34" spans="1:6" ht="25.5" hidden="1" x14ac:dyDescent="0.25">
      <c r="A34" s="105" t="s">
        <v>28</v>
      </c>
      <c r="B34" s="106" t="s">
        <v>868</v>
      </c>
      <c r="C34" s="510">
        <v>0</v>
      </c>
      <c r="D34" s="510">
        <v>0</v>
      </c>
      <c r="E34" s="153">
        <v>0</v>
      </c>
      <c r="F34" s="153"/>
    </row>
    <row r="35" spans="1:6" ht="25.5" hidden="1" x14ac:dyDescent="0.25">
      <c r="A35" s="105" t="s">
        <v>29</v>
      </c>
      <c r="B35" s="106" t="s">
        <v>869</v>
      </c>
      <c r="C35" s="510">
        <v>0</v>
      </c>
      <c r="D35" s="510">
        <v>0</v>
      </c>
      <c r="E35" s="153">
        <v>0</v>
      </c>
      <c r="F35" s="153"/>
    </row>
    <row r="36" spans="1:6" ht="25.5" hidden="1" x14ac:dyDescent="0.25">
      <c r="A36" s="105" t="s">
        <v>436</v>
      </c>
      <c r="B36" s="106" t="s">
        <v>870</v>
      </c>
      <c r="C36" s="510">
        <v>0</v>
      </c>
      <c r="D36" s="510">
        <v>0</v>
      </c>
      <c r="E36" s="153">
        <v>0</v>
      </c>
      <c r="F36" s="153"/>
    </row>
    <row r="37" spans="1:6" ht="25.5" hidden="1" x14ac:dyDescent="0.25">
      <c r="A37" s="105" t="s">
        <v>30</v>
      </c>
      <c r="B37" s="106" t="s">
        <v>871</v>
      </c>
      <c r="C37" s="510">
        <v>0</v>
      </c>
      <c r="D37" s="510">
        <v>0</v>
      </c>
      <c r="E37" s="153">
        <v>0</v>
      </c>
      <c r="F37" s="153"/>
    </row>
    <row r="38" spans="1:6" ht="25.5" hidden="1" x14ac:dyDescent="0.25">
      <c r="A38" s="105" t="s">
        <v>31</v>
      </c>
      <c r="B38" s="106" t="s">
        <v>872</v>
      </c>
      <c r="C38" s="510">
        <v>0</v>
      </c>
      <c r="D38" s="510">
        <v>0</v>
      </c>
      <c r="E38" s="153">
        <v>0</v>
      </c>
      <c r="F38" s="153"/>
    </row>
    <row r="39" spans="1:6" hidden="1" x14ac:dyDescent="0.25">
      <c r="A39" s="105" t="s">
        <v>32</v>
      </c>
      <c r="B39" s="106" t="s">
        <v>873</v>
      </c>
      <c r="C39" s="510">
        <v>0</v>
      </c>
      <c r="D39" s="510">
        <v>0</v>
      </c>
      <c r="E39" s="153">
        <v>0</v>
      </c>
      <c r="F39" s="153"/>
    </row>
    <row r="40" spans="1:6" hidden="1" x14ac:dyDescent="0.25">
      <c r="A40" s="105" t="s">
        <v>33</v>
      </c>
      <c r="B40" s="106" t="s">
        <v>874</v>
      </c>
      <c r="C40" s="510">
        <v>0</v>
      </c>
      <c r="D40" s="510">
        <v>0</v>
      </c>
      <c r="E40" s="153">
        <v>0</v>
      </c>
      <c r="F40" s="153"/>
    </row>
    <row r="41" spans="1:6" ht="38.25" hidden="1" x14ac:dyDescent="0.25">
      <c r="A41" s="105" t="s">
        <v>34</v>
      </c>
      <c r="B41" s="106" t="s">
        <v>875</v>
      </c>
      <c r="C41" s="510">
        <v>0</v>
      </c>
      <c r="D41" s="510">
        <v>0</v>
      </c>
      <c r="E41" s="153">
        <v>0</v>
      </c>
      <c r="F41" s="153"/>
    </row>
    <row r="42" spans="1:6" ht="25.5" hidden="1" x14ac:dyDescent="0.25">
      <c r="A42" s="105" t="s">
        <v>86</v>
      </c>
      <c r="B42" s="106" t="s">
        <v>876</v>
      </c>
      <c r="C42" s="510">
        <v>0</v>
      </c>
      <c r="D42" s="510">
        <v>0</v>
      </c>
      <c r="E42" s="153">
        <v>0</v>
      </c>
      <c r="F42" s="153"/>
    </row>
    <row r="43" spans="1:6" ht="25.5" hidden="1" x14ac:dyDescent="0.25">
      <c r="A43" s="105" t="s">
        <v>87</v>
      </c>
      <c r="B43" s="106" t="s">
        <v>877</v>
      </c>
      <c r="C43" s="510">
        <v>0</v>
      </c>
      <c r="D43" s="510">
        <v>0</v>
      </c>
      <c r="E43" s="153">
        <v>0</v>
      </c>
      <c r="F43" s="153"/>
    </row>
    <row r="44" spans="1:6" hidden="1" x14ac:dyDescent="0.25">
      <c r="A44" s="105" t="s">
        <v>88</v>
      </c>
      <c r="B44" s="106" t="s">
        <v>878</v>
      </c>
      <c r="C44" s="510">
        <v>0</v>
      </c>
      <c r="D44" s="510">
        <v>0</v>
      </c>
      <c r="E44" s="153">
        <v>0</v>
      </c>
      <c r="F44" s="153"/>
    </row>
    <row r="45" spans="1:6" ht="25.5" hidden="1" x14ac:dyDescent="0.25">
      <c r="A45" s="105" t="s">
        <v>35</v>
      </c>
      <c r="B45" s="106" t="s">
        <v>879</v>
      </c>
      <c r="C45" s="510">
        <v>0</v>
      </c>
      <c r="D45" s="510">
        <v>0</v>
      </c>
      <c r="E45" s="153">
        <v>0</v>
      </c>
      <c r="F45" s="153"/>
    </row>
    <row r="46" spans="1:6" ht="25.5" hidden="1" x14ac:dyDescent="0.25">
      <c r="A46" s="105" t="s">
        <v>36</v>
      </c>
      <c r="B46" s="106" t="s">
        <v>880</v>
      </c>
      <c r="C46" s="510">
        <v>0</v>
      </c>
      <c r="D46" s="510">
        <v>0</v>
      </c>
      <c r="E46" s="153">
        <v>0</v>
      </c>
      <c r="F46" s="153"/>
    </row>
    <row r="47" spans="1:6" ht="25.5" hidden="1" x14ac:dyDescent="0.25">
      <c r="A47" s="105" t="s">
        <v>467</v>
      </c>
      <c r="B47" s="106" t="s">
        <v>881</v>
      </c>
      <c r="C47" s="510">
        <v>0</v>
      </c>
      <c r="D47" s="510">
        <v>0</v>
      </c>
      <c r="E47" s="153">
        <v>0</v>
      </c>
      <c r="F47" s="153"/>
    </row>
    <row r="48" spans="1:6" ht="25.5" hidden="1" x14ac:dyDescent="0.25">
      <c r="A48" s="105" t="s">
        <v>37</v>
      </c>
      <c r="B48" s="106" t="s">
        <v>882</v>
      </c>
      <c r="C48" s="510">
        <v>0</v>
      </c>
      <c r="D48" s="510">
        <v>0</v>
      </c>
      <c r="E48" s="153">
        <v>0</v>
      </c>
      <c r="F48" s="153"/>
    </row>
    <row r="49" spans="1:6" ht="38.25" hidden="1" x14ac:dyDescent="0.25">
      <c r="A49" s="212" t="s">
        <v>38</v>
      </c>
      <c r="B49" s="213" t="s">
        <v>333</v>
      </c>
      <c r="C49" s="510">
        <v>0</v>
      </c>
      <c r="D49" s="510">
        <v>0</v>
      </c>
      <c r="E49" s="153">
        <v>0</v>
      </c>
      <c r="F49" s="153"/>
    </row>
    <row r="50" spans="1:6" ht="25.5" hidden="1" x14ac:dyDescent="0.25">
      <c r="A50" s="105" t="s">
        <v>39</v>
      </c>
      <c r="B50" s="106" t="s">
        <v>883</v>
      </c>
      <c r="C50" s="510">
        <v>0</v>
      </c>
      <c r="D50" s="510">
        <v>0</v>
      </c>
      <c r="E50" s="153">
        <v>0</v>
      </c>
      <c r="F50" s="153"/>
    </row>
    <row r="51" spans="1:6" ht="38.25" hidden="1" x14ac:dyDescent="0.25">
      <c r="A51" s="105" t="s">
        <v>40</v>
      </c>
      <c r="B51" s="106" t="s">
        <v>884</v>
      </c>
      <c r="C51" s="510">
        <v>0</v>
      </c>
      <c r="D51" s="510">
        <v>0</v>
      </c>
      <c r="E51" s="153">
        <v>0</v>
      </c>
      <c r="F51" s="153"/>
    </row>
    <row r="52" spans="1:6" ht="38.25" hidden="1" x14ac:dyDescent="0.25">
      <c r="A52" s="105" t="s">
        <v>484</v>
      </c>
      <c r="B52" s="106" t="s">
        <v>885</v>
      </c>
      <c r="C52" s="510">
        <v>0</v>
      </c>
      <c r="D52" s="510">
        <v>0</v>
      </c>
      <c r="E52" s="153">
        <v>0</v>
      </c>
      <c r="F52" s="153"/>
    </row>
    <row r="53" spans="1:6" hidden="1" x14ac:dyDescent="0.25">
      <c r="A53" s="105" t="s">
        <v>41</v>
      </c>
      <c r="B53" s="106" t="s">
        <v>886</v>
      </c>
      <c r="C53" s="510">
        <v>0</v>
      </c>
      <c r="D53" s="510">
        <v>0</v>
      </c>
      <c r="E53" s="153">
        <v>0</v>
      </c>
      <c r="F53" s="153"/>
    </row>
    <row r="54" spans="1:6" hidden="1" x14ac:dyDescent="0.25">
      <c r="A54" s="105" t="s">
        <v>42</v>
      </c>
      <c r="B54" s="106" t="s">
        <v>887</v>
      </c>
      <c r="C54" s="510">
        <v>0</v>
      </c>
      <c r="D54" s="510">
        <v>0</v>
      </c>
      <c r="E54" s="153">
        <v>0</v>
      </c>
      <c r="F54" s="153"/>
    </row>
    <row r="55" spans="1:6" ht="38.25" hidden="1" x14ac:dyDescent="0.25">
      <c r="A55" s="105" t="s">
        <v>43</v>
      </c>
      <c r="B55" s="106" t="s">
        <v>888</v>
      </c>
      <c r="C55" s="510">
        <v>0</v>
      </c>
      <c r="D55" s="510">
        <v>0</v>
      </c>
      <c r="E55" s="153">
        <v>0</v>
      </c>
      <c r="F55" s="153"/>
    </row>
    <row r="56" spans="1:6" ht="25.5" hidden="1" x14ac:dyDescent="0.25">
      <c r="A56" s="105" t="s">
        <v>44</v>
      </c>
      <c r="B56" s="106" t="s">
        <v>889</v>
      </c>
      <c r="C56" s="510">
        <v>0</v>
      </c>
      <c r="D56" s="510">
        <v>0</v>
      </c>
      <c r="E56" s="153">
        <v>0</v>
      </c>
      <c r="F56" s="153"/>
    </row>
    <row r="57" spans="1:6" ht="25.5" hidden="1" x14ac:dyDescent="0.25">
      <c r="A57" s="105" t="s">
        <v>192</v>
      </c>
      <c r="B57" s="106" t="s">
        <v>890</v>
      </c>
      <c r="C57" s="510">
        <v>0</v>
      </c>
      <c r="D57" s="510">
        <v>0</v>
      </c>
      <c r="E57" s="153">
        <v>0</v>
      </c>
      <c r="F57" s="153"/>
    </row>
    <row r="58" spans="1:6" hidden="1" x14ac:dyDescent="0.25">
      <c r="A58" s="105" t="s">
        <v>495</v>
      </c>
      <c r="B58" s="106" t="s">
        <v>891</v>
      </c>
      <c r="C58" s="510">
        <v>0</v>
      </c>
      <c r="D58" s="510">
        <v>0</v>
      </c>
      <c r="E58" s="153">
        <v>0</v>
      </c>
      <c r="F58" s="153"/>
    </row>
    <row r="59" spans="1:6" ht="25.5" hidden="1" x14ac:dyDescent="0.25">
      <c r="A59" s="105" t="s">
        <v>194</v>
      </c>
      <c r="B59" s="106" t="s">
        <v>892</v>
      </c>
      <c r="C59" s="510">
        <v>0</v>
      </c>
      <c r="D59" s="510">
        <v>0</v>
      </c>
      <c r="E59" s="153">
        <v>0</v>
      </c>
      <c r="F59" s="153"/>
    </row>
    <row r="60" spans="1:6" ht="25.5" hidden="1" x14ac:dyDescent="0.25">
      <c r="A60" s="105" t="s">
        <v>498</v>
      </c>
      <c r="B60" s="106" t="s">
        <v>893</v>
      </c>
      <c r="C60" s="510">
        <v>0</v>
      </c>
      <c r="D60" s="510">
        <v>0</v>
      </c>
      <c r="E60" s="153">
        <v>0</v>
      </c>
      <c r="F60" s="153"/>
    </row>
    <row r="61" spans="1:6" ht="25.5" hidden="1" x14ac:dyDescent="0.25">
      <c r="A61" s="105" t="s">
        <v>500</v>
      </c>
      <c r="B61" s="106" t="s">
        <v>894</v>
      </c>
      <c r="C61" s="510">
        <v>0</v>
      </c>
      <c r="D61" s="510">
        <v>0</v>
      </c>
      <c r="E61" s="153">
        <v>0</v>
      </c>
      <c r="F61" s="153"/>
    </row>
    <row r="62" spans="1:6" ht="25.5" hidden="1" x14ac:dyDescent="0.25">
      <c r="A62" s="105" t="s">
        <v>502</v>
      </c>
      <c r="B62" s="106" t="s">
        <v>895</v>
      </c>
      <c r="C62" s="510">
        <v>0</v>
      </c>
      <c r="D62" s="510">
        <v>0</v>
      </c>
      <c r="E62" s="153">
        <v>0</v>
      </c>
      <c r="F62" s="153"/>
    </row>
    <row r="63" spans="1:6" ht="38.25" hidden="1" x14ac:dyDescent="0.25">
      <c r="A63" s="105" t="s">
        <v>196</v>
      </c>
      <c r="B63" s="106" t="s">
        <v>896</v>
      </c>
      <c r="C63" s="510">
        <v>0</v>
      </c>
      <c r="D63" s="510">
        <v>0</v>
      </c>
      <c r="E63" s="153">
        <v>0</v>
      </c>
      <c r="F63" s="153"/>
    </row>
    <row r="64" spans="1:6" hidden="1" x14ac:dyDescent="0.25">
      <c r="A64" s="105" t="s">
        <v>45</v>
      </c>
      <c r="B64" s="106" t="s">
        <v>897</v>
      </c>
      <c r="C64" s="510">
        <v>0</v>
      </c>
      <c r="D64" s="510">
        <v>0</v>
      </c>
      <c r="E64" s="153">
        <v>0</v>
      </c>
      <c r="F64" s="153"/>
    </row>
    <row r="65" spans="1:6" hidden="1" x14ac:dyDescent="0.25">
      <c r="A65" s="105" t="s">
        <v>46</v>
      </c>
      <c r="B65" s="106" t="s">
        <v>898</v>
      </c>
      <c r="C65" s="510">
        <v>0</v>
      </c>
      <c r="D65" s="510">
        <v>0</v>
      </c>
      <c r="E65" s="153">
        <v>0</v>
      </c>
      <c r="F65" s="153"/>
    </row>
    <row r="66" spans="1:6" ht="38.25" hidden="1" x14ac:dyDescent="0.25">
      <c r="A66" s="105" t="s">
        <v>47</v>
      </c>
      <c r="B66" s="106" t="s">
        <v>899</v>
      </c>
      <c r="C66" s="510">
        <v>0</v>
      </c>
      <c r="D66" s="510">
        <v>0</v>
      </c>
      <c r="E66" s="153">
        <v>0</v>
      </c>
      <c r="F66" s="153"/>
    </row>
    <row r="67" spans="1:6" ht="25.5" hidden="1" x14ac:dyDescent="0.25">
      <c r="A67" s="105" t="s">
        <v>509</v>
      </c>
      <c r="B67" s="106" t="s">
        <v>900</v>
      </c>
      <c r="C67" s="510">
        <v>0</v>
      </c>
      <c r="D67" s="510">
        <v>0</v>
      </c>
      <c r="E67" s="153">
        <v>0</v>
      </c>
      <c r="F67" s="153"/>
    </row>
    <row r="68" spans="1:6" ht="25.5" hidden="1" x14ac:dyDescent="0.25">
      <c r="A68" s="105" t="s">
        <v>48</v>
      </c>
      <c r="B68" s="106" t="s">
        <v>901</v>
      </c>
      <c r="C68" s="510">
        <v>0</v>
      </c>
      <c r="D68" s="510">
        <v>0</v>
      </c>
      <c r="E68" s="153">
        <v>0</v>
      </c>
      <c r="F68" s="153"/>
    </row>
    <row r="69" spans="1:6" hidden="1" x14ac:dyDescent="0.25">
      <c r="A69" s="105" t="s">
        <v>512</v>
      </c>
      <c r="B69" s="106" t="s">
        <v>902</v>
      </c>
      <c r="C69" s="510">
        <v>0</v>
      </c>
      <c r="D69" s="510">
        <v>0</v>
      </c>
      <c r="E69" s="153">
        <v>0</v>
      </c>
      <c r="F69" s="153"/>
    </row>
    <row r="70" spans="1:6" ht="25.5" hidden="1" x14ac:dyDescent="0.25">
      <c r="A70" s="105" t="s">
        <v>514</v>
      </c>
      <c r="B70" s="106" t="s">
        <v>903</v>
      </c>
      <c r="C70" s="510">
        <v>0</v>
      </c>
      <c r="D70" s="510">
        <v>0</v>
      </c>
      <c r="E70" s="153">
        <v>0</v>
      </c>
      <c r="F70" s="153"/>
    </row>
    <row r="71" spans="1:6" ht="25.5" hidden="1" x14ac:dyDescent="0.25">
      <c r="A71" s="105" t="s">
        <v>516</v>
      </c>
      <c r="B71" s="106" t="s">
        <v>904</v>
      </c>
      <c r="C71" s="510">
        <v>0</v>
      </c>
      <c r="D71" s="510">
        <v>0</v>
      </c>
      <c r="E71" s="153">
        <v>0</v>
      </c>
      <c r="F71" s="153"/>
    </row>
    <row r="72" spans="1:6" ht="25.5" hidden="1" x14ac:dyDescent="0.25">
      <c r="A72" s="105" t="s">
        <v>199</v>
      </c>
      <c r="B72" s="106" t="s">
        <v>905</v>
      </c>
      <c r="C72" s="510">
        <v>0</v>
      </c>
      <c r="D72" s="510">
        <v>0</v>
      </c>
      <c r="E72" s="153">
        <v>0</v>
      </c>
      <c r="F72" s="153"/>
    </row>
    <row r="73" spans="1:6" ht="25.5" hidden="1" x14ac:dyDescent="0.25">
      <c r="A73" s="105" t="s">
        <v>201</v>
      </c>
      <c r="B73" s="106" t="s">
        <v>906</v>
      </c>
      <c r="C73" s="510">
        <v>0</v>
      </c>
      <c r="D73" s="510">
        <v>0</v>
      </c>
      <c r="E73" s="153">
        <v>0</v>
      </c>
      <c r="F73" s="153"/>
    </row>
    <row r="74" spans="1:6" ht="25.5" hidden="1" x14ac:dyDescent="0.25">
      <c r="A74" s="105" t="s">
        <v>89</v>
      </c>
      <c r="B74" s="106" t="s">
        <v>907</v>
      </c>
      <c r="C74" s="510">
        <v>0</v>
      </c>
      <c r="D74" s="510">
        <v>0</v>
      </c>
      <c r="E74" s="153">
        <v>0</v>
      </c>
      <c r="F74" s="153"/>
    </row>
    <row r="75" spans="1:6" hidden="1" x14ac:dyDescent="0.25">
      <c r="A75" s="105" t="s">
        <v>204</v>
      </c>
      <c r="B75" s="106" t="s">
        <v>908</v>
      </c>
      <c r="C75" s="510">
        <v>0</v>
      </c>
      <c r="D75" s="510">
        <v>0</v>
      </c>
      <c r="E75" s="153">
        <v>0</v>
      </c>
      <c r="F75" s="153"/>
    </row>
    <row r="76" spans="1:6" hidden="1" x14ac:dyDescent="0.25">
      <c r="A76" s="105" t="s">
        <v>522</v>
      </c>
      <c r="B76" s="106" t="s">
        <v>909</v>
      </c>
      <c r="C76" s="510">
        <v>0</v>
      </c>
      <c r="D76" s="510">
        <v>0</v>
      </c>
      <c r="E76" s="153">
        <v>0</v>
      </c>
      <c r="F76" s="153"/>
    </row>
    <row r="77" spans="1:6" ht="38.25" hidden="1" x14ac:dyDescent="0.25">
      <c r="A77" s="105" t="s">
        <v>524</v>
      </c>
      <c r="B77" s="106" t="s">
        <v>910</v>
      </c>
      <c r="C77" s="510">
        <v>0</v>
      </c>
      <c r="D77" s="510">
        <v>0</v>
      </c>
      <c r="E77" s="153">
        <v>0</v>
      </c>
      <c r="F77" s="153"/>
    </row>
    <row r="78" spans="1:6" ht="25.5" hidden="1" x14ac:dyDescent="0.25">
      <c r="A78" s="105" t="s">
        <v>526</v>
      </c>
      <c r="B78" s="106" t="s">
        <v>911</v>
      </c>
      <c r="C78" s="510">
        <v>0</v>
      </c>
      <c r="D78" s="510">
        <v>0</v>
      </c>
      <c r="E78" s="153">
        <v>0</v>
      </c>
      <c r="F78" s="153"/>
    </row>
    <row r="79" spans="1:6" ht="25.5" hidden="1" x14ac:dyDescent="0.25">
      <c r="A79" s="105" t="s">
        <v>528</v>
      </c>
      <c r="B79" s="106" t="s">
        <v>912</v>
      </c>
      <c r="C79" s="510">
        <v>0</v>
      </c>
      <c r="D79" s="510">
        <v>0</v>
      </c>
      <c r="E79" s="153">
        <v>0</v>
      </c>
      <c r="F79" s="153"/>
    </row>
    <row r="80" spans="1:6" hidden="1" x14ac:dyDescent="0.25">
      <c r="A80" s="105" t="s">
        <v>287</v>
      </c>
      <c r="B80" s="106" t="s">
        <v>913</v>
      </c>
      <c r="C80" s="510">
        <v>0</v>
      </c>
      <c r="D80" s="510">
        <v>0</v>
      </c>
      <c r="E80" s="153">
        <v>0</v>
      </c>
      <c r="F80" s="153"/>
    </row>
    <row r="81" spans="1:6" ht="25.5" hidden="1" x14ac:dyDescent="0.25">
      <c r="A81" s="105" t="s">
        <v>531</v>
      </c>
      <c r="B81" s="106" t="s">
        <v>914</v>
      </c>
      <c r="C81" s="510">
        <v>0</v>
      </c>
      <c r="D81" s="510">
        <v>0</v>
      </c>
      <c r="E81" s="153">
        <v>0</v>
      </c>
      <c r="F81" s="153"/>
    </row>
    <row r="82" spans="1:6" ht="25.5" hidden="1" x14ac:dyDescent="0.25">
      <c r="A82" s="105" t="s">
        <v>533</v>
      </c>
      <c r="B82" s="106" t="s">
        <v>915</v>
      </c>
      <c r="C82" s="510">
        <v>0</v>
      </c>
      <c r="D82" s="510">
        <v>0</v>
      </c>
      <c r="E82" s="153">
        <v>0</v>
      </c>
      <c r="F82" s="153"/>
    </row>
    <row r="83" spans="1:6" ht="25.5" hidden="1" x14ac:dyDescent="0.25">
      <c r="A83" s="105" t="s">
        <v>535</v>
      </c>
      <c r="B83" s="106" t="s">
        <v>916</v>
      </c>
      <c r="C83" s="510">
        <v>0</v>
      </c>
      <c r="D83" s="510">
        <v>0</v>
      </c>
      <c r="E83" s="153">
        <v>0</v>
      </c>
      <c r="F83" s="153"/>
    </row>
    <row r="84" spans="1:6" ht="25.5" hidden="1" x14ac:dyDescent="0.25">
      <c r="A84" s="105" t="s">
        <v>90</v>
      </c>
      <c r="B84" s="106" t="s">
        <v>917</v>
      </c>
      <c r="C84" s="510">
        <v>0</v>
      </c>
      <c r="D84" s="510">
        <v>0</v>
      </c>
      <c r="E84" s="153">
        <v>0</v>
      </c>
      <c r="F84" s="153"/>
    </row>
    <row r="85" spans="1:6" ht="38.25" hidden="1" x14ac:dyDescent="0.25">
      <c r="A85" s="115" t="s">
        <v>91</v>
      </c>
      <c r="B85" s="116" t="s">
        <v>334</v>
      </c>
      <c r="C85" s="510">
        <v>0</v>
      </c>
      <c r="D85" s="510">
        <v>0</v>
      </c>
      <c r="E85" s="153">
        <v>0</v>
      </c>
      <c r="F85" s="153"/>
    </row>
    <row r="86" spans="1:6" ht="25.5" hidden="1" x14ac:dyDescent="0.25">
      <c r="A86" s="105" t="s">
        <v>539</v>
      </c>
      <c r="B86" s="106" t="s">
        <v>918</v>
      </c>
      <c r="C86" s="510">
        <v>0</v>
      </c>
      <c r="D86" s="510">
        <v>0</v>
      </c>
      <c r="E86" s="153">
        <v>0</v>
      </c>
      <c r="F86" s="153"/>
    </row>
    <row r="87" spans="1:6" hidden="1" x14ac:dyDescent="0.25">
      <c r="A87" s="105" t="s">
        <v>541</v>
      </c>
      <c r="B87" s="106" t="s">
        <v>919</v>
      </c>
      <c r="C87" s="510">
        <v>0</v>
      </c>
      <c r="D87" s="510">
        <v>0</v>
      </c>
      <c r="E87" s="153">
        <v>0</v>
      </c>
      <c r="F87" s="153"/>
    </row>
    <row r="88" spans="1:6" ht="38.25" hidden="1" x14ac:dyDescent="0.25">
      <c r="A88" s="105" t="s">
        <v>543</v>
      </c>
      <c r="B88" s="106" t="s">
        <v>920</v>
      </c>
      <c r="C88" s="510">
        <v>0</v>
      </c>
      <c r="D88" s="510">
        <v>0</v>
      </c>
      <c r="E88" s="153">
        <v>0</v>
      </c>
      <c r="F88" s="153"/>
    </row>
    <row r="89" spans="1:6" ht="38.25" hidden="1" x14ac:dyDescent="0.25">
      <c r="A89" s="105" t="s">
        <v>545</v>
      </c>
      <c r="B89" s="106" t="s">
        <v>921</v>
      </c>
      <c r="C89" s="510">
        <v>0</v>
      </c>
      <c r="D89" s="510">
        <v>0</v>
      </c>
      <c r="E89" s="153">
        <v>0</v>
      </c>
      <c r="F89" s="153"/>
    </row>
    <row r="90" spans="1:6" ht="25.5" hidden="1" x14ac:dyDescent="0.25">
      <c r="A90" s="105" t="s">
        <v>547</v>
      </c>
      <c r="B90" s="106" t="s">
        <v>922</v>
      </c>
      <c r="C90" s="510">
        <v>0</v>
      </c>
      <c r="D90" s="510">
        <v>0</v>
      </c>
      <c r="E90" s="153">
        <v>0</v>
      </c>
      <c r="F90" s="153"/>
    </row>
    <row r="91" spans="1:6" hidden="1" x14ac:dyDescent="0.25">
      <c r="A91" s="105" t="s">
        <v>549</v>
      </c>
      <c r="B91" s="106" t="s">
        <v>923</v>
      </c>
      <c r="C91" s="510">
        <v>0</v>
      </c>
      <c r="D91" s="510">
        <v>0</v>
      </c>
      <c r="E91" s="153">
        <v>0</v>
      </c>
      <c r="F91" s="153"/>
    </row>
    <row r="92" spans="1:6" ht="25.5" hidden="1" x14ac:dyDescent="0.25">
      <c r="A92" s="105" t="s">
        <v>551</v>
      </c>
      <c r="B92" s="106" t="s">
        <v>924</v>
      </c>
      <c r="C92" s="510">
        <v>0</v>
      </c>
      <c r="D92" s="510">
        <v>0</v>
      </c>
      <c r="E92" s="153">
        <v>0</v>
      </c>
      <c r="F92" s="153"/>
    </row>
    <row r="93" spans="1:6" ht="25.5" hidden="1" x14ac:dyDescent="0.25">
      <c r="A93" s="105" t="s">
        <v>553</v>
      </c>
      <c r="B93" s="106" t="s">
        <v>925</v>
      </c>
      <c r="C93" s="510">
        <v>0</v>
      </c>
      <c r="D93" s="510">
        <v>0</v>
      </c>
      <c r="E93" s="153">
        <v>0</v>
      </c>
      <c r="F93" s="153"/>
    </row>
    <row r="94" spans="1:6" hidden="1" x14ac:dyDescent="0.25">
      <c r="A94" s="105" t="s">
        <v>555</v>
      </c>
      <c r="B94" s="106" t="s">
        <v>926</v>
      </c>
      <c r="C94" s="510">
        <v>0</v>
      </c>
      <c r="D94" s="510">
        <v>0</v>
      </c>
      <c r="E94" s="153">
        <v>0</v>
      </c>
      <c r="F94" s="153"/>
    </row>
    <row r="95" spans="1:6" ht="25.5" hidden="1" x14ac:dyDescent="0.25">
      <c r="A95" s="105" t="s">
        <v>557</v>
      </c>
      <c r="B95" s="106" t="s">
        <v>927</v>
      </c>
      <c r="C95" s="510">
        <v>0</v>
      </c>
      <c r="D95" s="510">
        <v>0</v>
      </c>
      <c r="E95" s="153">
        <v>0</v>
      </c>
      <c r="F95" s="153"/>
    </row>
    <row r="96" spans="1:6" hidden="1" x14ac:dyDescent="0.25">
      <c r="A96" s="105" t="s">
        <v>559</v>
      </c>
      <c r="B96" s="106" t="s">
        <v>928</v>
      </c>
      <c r="C96" s="510">
        <v>0</v>
      </c>
      <c r="D96" s="510">
        <v>0</v>
      </c>
      <c r="E96" s="153">
        <v>0</v>
      </c>
      <c r="F96" s="153"/>
    </row>
    <row r="97" spans="1:6" hidden="1" x14ac:dyDescent="0.25">
      <c r="A97" s="105" t="s">
        <v>561</v>
      </c>
      <c r="B97" s="106" t="s">
        <v>929</v>
      </c>
      <c r="C97" s="510">
        <v>0</v>
      </c>
      <c r="D97" s="510">
        <v>0</v>
      </c>
      <c r="E97" s="153">
        <v>0</v>
      </c>
      <c r="F97" s="153"/>
    </row>
    <row r="98" spans="1:6" ht="25.5" hidden="1" x14ac:dyDescent="0.25">
      <c r="A98" s="105" t="s">
        <v>563</v>
      </c>
      <c r="B98" s="106" t="s">
        <v>930</v>
      </c>
      <c r="C98" s="510">
        <v>0</v>
      </c>
      <c r="D98" s="510">
        <v>0</v>
      </c>
      <c r="E98" s="153">
        <v>0</v>
      </c>
      <c r="F98" s="153"/>
    </row>
    <row r="99" spans="1:6" hidden="1" x14ac:dyDescent="0.25">
      <c r="A99" s="113" t="s">
        <v>565</v>
      </c>
      <c r="B99" s="114" t="s">
        <v>931</v>
      </c>
      <c r="C99" s="510">
        <v>0</v>
      </c>
      <c r="D99" s="510">
        <v>0</v>
      </c>
      <c r="E99" s="153">
        <v>0</v>
      </c>
      <c r="F99" s="153"/>
    </row>
    <row r="100" spans="1:6" ht="25.5" hidden="1" x14ac:dyDescent="0.25">
      <c r="A100" s="113" t="s">
        <v>567</v>
      </c>
      <c r="B100" s="114" t="s">
        <v>932</v>
      </c>
      <c r="C100" s="510">
        <v>0</v>
      </c>
      <c r="D100" s="510">
        <v>0</v>
      </c>
      <c r="E100" s="153">
        <v>0</v>
      </c>
      <c r="F100" s="153"/>
    </row>
    <row r="101" spans="1:6" hidden="1" x14ac:dyDescent="0.25">
      <c r="A101" s="105" t="s">
        <v>569</v>
      </c>
      <c r="B101" s="106" t="s">
        <v>933</v>
      </c>
      <c r="C101" s="510">
        <v>0</v>
      </c>
      <c r="D101" s="510">
        <v>0</v>
      </c>
      <c r="E101" s="153">
        <v>0</v>
      </c>
      <c r="F101" s="153"/>
    </row>
    <row r="102" spans="1:6" ht="38.25" hidden="1" x14ac:dyDescent="0.25">
      <c r="A102" s="105" t="s">
        <v>571</v>
      </c>
      <c r="B102" s="106" t="s">
        <v>934</v>
      </c>
      <c r="C102" s="510">
        <v>0</v>
      </c>
      <c r="D102" s="510">
        <v>0</v>
      </c>
      <c r="E102" s="153">
        <v>0</v>
      </c>
      <c r="F102" s="153"/>
    </row>
    <row r="103" spans="1:6" ht="25.5" hidden="1" x14ac:dyDescent="0.25">
      <c r="A103" s="105" t="s">
        <v>573</v>
      </c>
      <c r="B103" s="106" t="s">
        <v>935</v>
      </c>
      <c r="C103" s="510">
        <v>0</v>
      </c>
      <c r="D103" s="510">
        <v>0</v>
      </c>
      <c r="E103" s="153">
        <v>0</v>
      </c>
      <c r="F103" s="153"/>
    </row>
    <row r="104" spans="1:6" ht="25.5" hidden="1" x14ac:dyDescent="0.25">
      <c r="A104" s="105" t="s">
        <v>575</v>
      </c>
      <c r="B104" s="106" t="s">
        <v>936</v>
      </c>
      <c r="C104" s="510">
        <v>0</v>
      </c>
      <c r="D104" s="510">
        <v>0</v>
      </c>
      <c r="E104" s="153">
        <v>0</v>
      </c>
      <c r="F104" s="153"/>
    </row>
    <row r="105" spans="1:6" ht="25.5" hidden="1" x14ac:dyDescent="0.25">
      <c r="A105" s="105" t="s">
        <v>302</v>
      </c>
      <c r="B105" s="106" t="s">
        <v>937</v>
      </c>
      <c r="C105" s="510">
        <v>0</v>
      </c>
      <c r="D105" s="510">
        <v>0</v>
      </c>
      <c r="E105" s="153">
        <v>0</v>
      </c>
      <c r="F105" s="153"/>
    </row>
    <row r="106" spans="1:6" ht="25.5" hidden="1" x14ac:dyDescent="0.25">
      <c r="A106" s="105" t="s">
        <v>578</v>
      </c>
      <c r="B106" s="106" t="s">
        <v>938</v>
      </c>
      <c r="C106" s="510">
        <v>0</v>
      </c>
      <c r="D106" s="510">
        <v>0</v>
      </c>
      <c r="E106" s="153">
        <v>0</v>
      </c>
      <c r="F106" s="153"/>
    </row>
    <row r="107" spans="1:6" ht="25.5" hidden="1" x14ac:dyDescent="0.25">
      <c r="A107" s="105" t="s">
        <v>207</v>
      </c>
      <c r="B107" s="106" t="s">
        <v>939</v>
      </c>
      <c r="C107" s="510">
        <v>0</v>
      </c>
      <c r="D107" s="510">
        <v>0</v>
      </c>
      <c r="E107" s="153">
        <v>0</v>
      </c>
      <c r="F107" s="153"/>
    </row>
    <row r="108" spans="1:6" ht="25.5" hidden="1" x14ac:dyDescent="0.25">
      <c r="A108" s="105" t="s">
        <v>581</v>
      </c>
      <c r="B108" s="106" t="s">
        <v>940</v>
      </c>
      <c r="C108" s="510">
        <v>0</v>
      </c>
      <c r="D108" s="510">
        <v>0</v>
      </c>
      <c r="E108" s="153">
        <v>0</v>
      </c>
      <c r="F108" s="153"/>
    </row>
    <row r="109" spans="1:6" ht="25.5" hidden="1" x14ac:dyDescent="0.25">
      <c r="A109" s="105" t="s">
        <v>583</v>
      </c>
      <c r="B109" s="106" t="s">
        <v>941</v>
      </c>
      <c r="C109" s="510">
        <v>0</v>
      </c>
      <c r="D109" s="510">
        <v>0</v>
      </c>
      <c r="E109" s="153">
        <v>0</v>
      </c>
      <c r="F109" s="153"/>
    </row>
    <row r="110" spans="1:6" ht="25.5" hidden="1" x14ac:dyDescent="0.25">
      <c r="A110" s="113" t="s">
        <v>585</v>
      </c>
      <c r="B110" s="114" t="s">
        <v>942</v>
      </c>
      <c r="C110" s="510">
        <v>0</v>
      </c>
      <c r="D110" s="510">
        <v>0</v>
      </c>
      <c r="E110" s="153">
        <v>0</v>
      </c>
      <c r="F110" s="153"/>
    </row>
    <row r="111" spans="1:6" hidden="1" x14ac:dyDescent="0.25">
      <c r="A111" s="105" t="s">
        <v>587</v>
      </c>
      <c r="B111" s="106" t="s">
        <v>943</v>
      </c>
      <c r="C111" s="510">
        <v>0</v>
      </c>
      <c r="D111" s="510">
        <v>0</v>
      </c>
      <c r="E111" s="153">
        <v>0</v>
      </c>
      <c r="F111" s="153"/>
    </row>
    <row r="112" spans="1:6" hidden="1" x14ac:dyDescent="0.25">
      <c r="A112" s="105" t="s">
        <v>589</v>
      </c>
      <c r="B112" s="106" t="s">
        <v>944</v>
      </c>
      <c r="C112" s="510">
        <v>0</v>
      </c>
      <c r="D112" s="510">
        <v>0</v>
      </c>
      <c r="E112" s="153">
        <v>0</v>
      </c>
      <c r="F112" s="153"/>
    </row>
    <row r="113" spans="1:6" hidden="1" x14ac:dyDescent="0.25">
      <c r="A113" s="105" t="s">
        <v>591</v>
      </c>
      <c r="B113" s="106" t="s">
        <v>945</v>
      </c>
      <c r="C113" s="510">
        <v>0</v>
      </c>
      <c r="D113" s="510">
        <v>0</v>
      </c>
      <c r="E113" s="153">
        <v>0</v>
      </c>
      <c r="F113" s="153"/>
    </row>
    <row r="114" spans="1:6" ht="25.5" hidden="1" x14ac:dyDescent="0.25">
      <c r="A114" s="105" t="s">
        <v>288</v>
      </c>
      <c r="B114" s="106" t="s">
        <v>946</v>
      </c>
      <c r="C114" s="510">
        <v>0</v>
      </c>
      <c r="D114" s="510">
        <v>0</v>
      </c>
      <c r="E114" s="153">
        <v>0</v>
      </c>
      <c r="F114" s="153"/>
    </row>
    <row r="115" spans="1:6" hidden="1" x14ac:dyDescent="0.25">
      <c r="A115" s="113" t="s">
        <v>92</v>
      </c>
      <c r="B115" s="114" t="s">
        <v>947</v>
      </c>
      <c r="C115" s="510">
        <v>0</v>
      </c>
      <c r="D115" s="510">
        <v>0</v>
      </c>
      <c r="E115" s="153">
        <v>0</v>
      </c>
      <c r="F115" s="155"/>
    </row>
    <row r="116" spans="1:6" hidden="1" x14ac:dyDescent="0.25">
      <c r="A116" s="105" t="s">
        <v>595</v>
      </c>
      <c r="B116" s="106" t="s">
        <v>948</v>
      </c>
      <c r="C116" s="510">
        <v>0</v>
      </c>
      <c r="D116" s="510">
        <v>0</v>
      </c>
      <c r="E116" s="153">
        <v>0</v>
      </c>
      <c r="F116" s="155"/>
    </row>
    <row r="117" spans="1:6" ht="25.5" hidden="1" x14ac:dyDescent="0.25">
      <c r="A117" s="105" t="s">
        <v>289</v>
      </c>
      <c r="B117" s="106" t="s">
        <v>949</v>
      </c>
      <c r="C117" s="510">
        <v>0</v>
      </c>
      <c r="D117" s="510">
        <v>0</v>
      </c>
      <c r="E117" s="153">
        <v>0</v>
      </c>
      <c r="F117" s="155"/>
    </row>
    <row r="118" spans="1:6" ht="25.5" hidden="1" x14ac:dyDescent="0.25">
      <c r="A118" s="105" t="s">
        <v>598</v>
      </c>
      <c r="B118" s="106" t="s">
        <v>950</v>
      </c>
      <c r="C118" s="510">
        <v>0</v>
      </c>
      <c r="D118" s="510">
        <v>0</v>
      </c>
      <c r="E118" s="153">
        <v>0</v>
      </c>
      <c r="F118" s="155"/>
    </row>
    <row r="119" spans="1:6" hidden="1" x14ac:dyDescent="0.25">
      <c r="A119" s="105" t="s">
        <v>600</v>
      </c>
      <c r="B119" s="106" t="s">
        <v>951</v>
      </c>
      <c r="C119" s="510">
        <v>0</v>
      </c>
      <c r="D119" s="510">
        <v>0</v>
      </c>
      <c r="E119" s="153">
        <v>0</v>
      </c>
      <c r="F119" s="155"/>
    </row>
    <row r="120" spans="1:6" hidden="1" x14ac:dyDescent="0.25">
      <c r="A120" s="105" t="s">
        <v>303</v>
      </c>
      <c r="B120" s="106" t="s">
        <v>952</v>
      </c>
      <c r="C120" s="510">
        <v>0</v>
      </c>
      <c r="D120" s="510">
        <v>0</v>
      </c>
      <c r="E120" s="153">
        <v>0</v>
      </c>
      <c r="F120" s="155"/>
    </row>
    <row r="121" spans="1:6" hidden="1" x14ac:dyDescent="0.25">
      <c r="A121" s="105" t="s">
        <v>49</v>
      </c>
      <c r="B121" s="106" t="s">
        <v>953</v>
      </c>
      <c r="C121" s="510">
        <v>0</v>
      </c>
      <c r="D121" s="510">
        <v>0</v>
      </c>
      <c r="E121" s="153">
        <v>0</v>
      </c>
      <c r="F121" s="155"/>
    </row>
    <row r="122" spans="1:6" hidden="1" x14ac:dyDescent="0.25">
      <c r="A122" s="105" t="s">
        <v>93</v>
      </c>
      <c r="B122" s="106" t="s">
        <v>954</v>
      </c>
      <c r="C122" s="510">
        <v>0</v>
      </c>
      <c r="D122" s="510">
        <v>0</v>
      </c>
      <c r="E122" s="153">
        <v>0</v>
      </c>
      <c r="F122" s="155"/>
    </row>
    <row r="123" spans="1:6" ht="25.5" hidden="1" x14ac:dyDescent="0.25">
      <c r="A123" s="105" t="s">
        <v>605</v>
      </c>
      <c r="B123" s="106" t="s">
        <v>955</v>
      </c>
      <c r="C123" s="510">
        <v>0</v>
      </c>
      <c r="D123" s="510">
        <v>0</v>
      </c>
      <c r="E123" s="153">
        <v>0</v>
      </c>
      <c r="F123" s="155"/>
    </row>
    <row r="124" spans="1:6" hidden="1" x14ac:dyDescent="0.25">
      <c r="A124" s="105" t="s">
        <v>50</v>
      </c>
      <c r="B124" s="106" t="s">
        <v>956</v>
      </c>
      <c r="C124" s="510">
        <v>0</v>
      </c>
      <c r="D124" s="510">
        <v>0</v>
      </c>
      <c r="E124" s="153">
        <v>0</v>
      </c>
      <c r="F124" s="155"/>
    </row>
    <row r="125" spans="1:6" ht="25.5" hidden="1" x14ac:dyDescent="0.25">
      <c r="A125" s="105" t="s">
        <v>304</v>
      </c>
      <c r="B125" s="106" t="s">
        <v>957</v>
      </c>
      <c r="C125" s="510">
        <v>0</v>
      </c>
      <c r="D125" s="510">
        <v>0</v>
      </c>
      <c r="E125" s="153">
        <v>0</v>
      </c>
      <c r="F125" s="155"/>
    </row>
    <row r="126" spans="1:6" ht="25.5" hidden="1" x14ac:dyDescent="0.25">
      <c r="A126" s="105" t="s">
        <v>609</v>
      </c>
      <c r="B126" s="106" t="s">
        <v>958</v>
      </c>
      <c r="C126" s="510">
        <v>0</v>
      </c>
      <c r="D126" s="510">
        <v>0</v>
      </c>
      <c r="E126" s="153">
        <v>0</v>
      </c>
      <c r="F126" s="155"/>
    </row>
    <row r="127" spans="1:6" ht="25.5" hidden="1" x14ac:dyDescent="0.25">
      <c r="A127" s="105" t="s">
        <v>611</v>
      </c>
      <c r="B127" s="106" t="s">
        <v>959</v>
      </c>
      <c r="C127" s="510">
        <v>0</v>
      </c>
      <c r="D127" s="510">
        <v>0</v>
      </c>
      <c r="E127" s="153">
        <v>0</v>
      </c>
      <c r="F127" s="155"/>
    </row>
    <row r="128" spans="1:6" ht="25.5" hidden="1" x14ac:dyDescent="0.25">
      <c r="A128" s="105" t="s">
        <v>290</v>
      </c>
      <c r="B128" s="106" t="s">
        <v>960</v>
      </c>
      <c r="C128" s="510">
        <v>0</v>
      </c>
      <c r="D128" s="510">
        <v>0</v>
      </c>
      <c r="E128" s="153">
        <v>0</v>
      </c>
      <c r="F128" s="155"/>
    </row>
    <row r="129" spans="1:6" ht="25.5" hidden="1" x14ac:dyDescent="0.25">
      <c r="A129" s="105" t="s">
        <v>614</v>
      </c>
      <c r="B129" s="106" t="s">
        <v>961</v>
      </c>
      <c r="C129" s="510">
        <v>0</v>
      </c>
      <c r="D129" s="510">
        <v>0</v>
      </c>
      <c r="E129" s="153">
        <v>0</v>
      </c>
      <c r="F129" s="155"/>
    </row>
    <row r="130" spans="1:6" ht="38.25" hidden="1" x14ac:dyDescent="0.25">
      <c r="A130" s="105" t="s">
        <v>616</v>
      </c>
      <c r="B130" s="106" t="s">
        <v>962</v>
      </c>
      <c r="C130" s="510">
        <v>0</v>
      </c>
      <c r="D130" s="510">
        <v>0</v>
      </c>
      <c r="E130" s="153">
        <v>0</v>
      </c>
      <c r="F130" s="155"/>
    </row>
    <row r="131" spans="1:6" ht="25.5" hidden="1" x14ac:dyDescent="0.25">
      <c r="A131" s="105" t="s">
        <v>305</v>
      </c>
      <c r="B131" s="106" t="s">
        <v>963</v>
      </c>
      <c r="C131" s="510">
        <v>0</v>
      </c>
      <c r="D131" s="510">
        <v>0</v>
      </c>
      <c r="E131" s="153">
        <v>0</v>
      </c>
      <c r="F131" s="155"/>
    </row>
    <row r="132" spans="1:6" hidden="1" x14ac:dyDescent="0.25">
      <c r="A132" s="105" t="s">
        <v>619</v>
      </c>
      <c r="B132" s="106" t="s">
        <v>964</v>
      </c>
      <c r="C132" s="510">
        <v>0</v>
      </c>
      <c r="D132" s="510">
        <v>0</v>
      </c>
      <c r="E132" s="153">
        <v>0</v>
      </c>
      <c r="F132" s="155"/>
    </row>
    <row r="133" spans="1:6" hidden="1" x14ac:dyDescent="0.25">
      <c r="A133" s="105" t="s">
        <v>323</v>
      </c>
      <c r="B133" s="106" t="s">
        <v>965</v>
      </c>
      <c r="C133" s="510">
        <v>0</v>
      </c>
      <c r="D133" s="510">
        <v>0</v>
      </c>
      <c r="E133" s="153">
        <v>0</v>
      </c>
      <c r="F133" s="155"/>
    </row>
    <row r="134" spans="1:6" ht="38.25" hidden="1" x14ac:dyDescent="0.25">
      <c r="A134" s="105" t="s">
        <v>621</v>
      </c>
      <c r="B134" s="106" t="s">
        <v>966</v>
      </c>
      <c r="C134" s="510">
        <v>0</v>
      </c>
      <c r="D134" s="510">
        <v>0</v>
      </c>
      <c r="E134" s="153">
        <v>0</v>
      </c>
      <c r="F134" s="155"/>
    </row>
    <row r="135" spans="1:6" ht="38.25" hidden="1" x14ac:dyDescent="0.25">
      <c r="A135" s="105" t="s">
        <v>623</v>
      </c>
      <c r="B135" s="106" t="s">
        <v>967</v>
      </c>
      <c r="C135" s="510">
        <v>0</v>
      </c>
      <c r="D135" s="510">
        <v>0</v>
      </c>
      <c r="E135" s="153">
        <v>0</v>
      </c>
      <c r="F135" s="155"/>
    </row>
    <row r="136" spans="1:6" ht="25.5" hidden="1" x14ac:dyDescent="0.25">
      <c r="A136" s="105" t="s">
        <v>625</v>
      </c>
      <c r="B136" s="106" t="s">
        <v>968</v>
      </c>
      <c r="C136" s="510">
        <v>0</v>
      </c>
      <c r="D136" s="510">
        <v>0</v>
      </c>
      <c r="E136" s="153">
        <v>0</v>
      </c>
      <c r="F136" s="155"/>
    </row>
    <row r="137" spans="1:6" ht="38.25" hidden="1" x14ac:dyDescent="0.25">
      <c r="A137" s="105" t="s">
        <v>627</v>
      </c>
      <c r="B137" s="106" t="s">
        <v>969</v>
      </c>
      <c r="C137" s="510">
        <v>0</v>
      </c>
      <c r="D137" s="510">
        <v>0</v>
      </c>
      <c r="E137" s="153">
        <v>0</v>
      </c>
      <c r="F137" s="155"/>
    </row>
    <row r="138" spans="1:6" ht="38.25" hidden="1" x14ac:dyDescent="0.25">
      <c r="A138" s="105" t="s">
        <v>629</v>
      </c>
      <c r="B138" s="106" t="s">
        <v>970</v>
      </c>
      <c r="C138" s="510">
        <v>0</v>
      </c>
      <c r="D138" s="510">
        <v>0</v>
      </c>
      <c r="E138" s="153">
        <v>0</v>
      </c>
      <c r="F138" s="155"/>
    </row>
    <row r="139" spans="1:6" hidden="1" x14ac:dyDescent="0.25">
      <c r="A139" s="105" t="s">
        <v>631</v>
      </c>
      <c r="B139" s="106" t="s">
        <v>971</v>
      </c>
      <c r="C139" s="510">
        <v>0</v>
      </c>
      <c r="D139" s="510">
        <v>0</v>
      </c>
      <c r="E139" s="153">
        <v>0</v>
      </c>
      <c r="F139" s="155"/>
    </row>
    <row r="140" spans="1:6" hidden="1" x14ac:dyDescent="0.25">
      <c r="A140" s="105" t="s">
        <v>633</v>
      </c>
      <c r="B140" s="106" t="s">
        <v>972</v>
      </c>
      <c r="C140" s="510">
        <v>0</v>
      </c>
      <c r="D140" s="510">
        <v>0</v>
      </c>
      <c r="E140" s="153">
        <v>0</v>
      </c>
      <c r="F140" s="155"/>
    </row>
    <row r="141" spans="1:6" hidden="1" x14ac:dyDescent="0.25">
      <c r="A141" s="105" t="s">
        <v>635</v>
      </c>
      <c r="B141" s="106" t="s">
        <v>973</v>
      </c>
      <c r="C141" s="510">
        <v>0</v>
      </c>
      <c r="D141" s="510">
        <v>0</v>
      </c>
      <c r="E141" s="153">
        <v>0</v>
      </c>
      <c r="F141" s="155"/>
    </row>
    <row r="142" spans="1:6" hidden="1" x14ac:dyDescent="0.25">
      <c r="A142" s="105" t="s">
        <v>637</v>
      </c>
      <c r="B142" s="106" t="s">
        <v>974</v>
      </c>
      <c r="C142" s="510">
        <v>0</v>
      </c>
      <c r="D142" s="510">
        <v>0</v>
      </c>
      <c r="E142" s="153">
        <v>0</v>
      </c>
      <c r="F142" s="155"/>
    </row>
    <row r="143" spans="1:6" hidden="1" x14ac:dyDescent="0.25">
      <c r="A143" s="105" t="s">
        <v>639</v>
      </c>
      <c r="B143" s="106" t="s">
        <v>975</v>
      </c>
      <c r="C143" s="510">
        <v>0</v>
      </c>
      <c r="D143" s="510">
        <v>0</v>
      </c>
      <c r="E143" s="153">
        <v>0</v>
      </c>
      <c r="F143" s="155"/>
    </row>
    <row r="144" spans="1:6" hidden="1" x14ac:dyDescent="0.25">
      <c r="A144" s="105" t="s">
        <v>641</v>
      </c>
      <c r="B144" s="106" t="s">
        <v>976</v>
      </c>
      <c r="C144" s="510">
        <v>0</v>
      </c>
      <c r="D144" s="510">
        <v>0</v>
      </c>
      <c r="E144" s="153">
        <v>0</v>
      </c>
      <c r="F144" s="155"/>
    </row>
    <row r="145" spans="1:6" hidden="1" x14ac:dyDescent="0.25">
      <c r="A145" s="105" t="s">
        <v>643</v>
      </c>
      <c r="B145" s="106" t="s">
        <v>977</v>
      </c>
      <c r="C145" s="510">
        <v>0</v>
      </c>
      <c r="D145" s="510">
        <v>0</v>
      </c>
      <c r="E145" s="153">
        <v>0</v>
      </c>
      <c r="F145" s="155"/>
    </row>
    <row r="146" spans="1:6" hidden="1" x14ac:dyDescent="0.25">
      <c r="A146" s="105" t="s">
        <v>645</v>
      </c>
      <c r="B146" s="106" t="s">
        <v>978</v>
      </c>
      <c r="C146" s="510">
        <v>0</v>
      </c>
      <c r="D146" s="510">
        <v>0</v>
      </c>
      <c r="E146" s="153">
        <v>0</v>
      </c>
      <c r="F146" s="155"/>
    </row>
    <row r="147" spans="1:6" hidden="1" x14ac:dyDescent="0.25">
      <c r="A147" s="105" t="s">
        <v>647</v>
      </c>
      <c r="B147" s="106" t="s">
        <v>979</v>
      </c>
      <c r="C147" s="510">
        <v>0</v>
      </c>
      <c r="D147" s="510">
        <v>0</v>
      </c>
      <c r="E147" s="153">
        <v>0</v>
      </c>
      <c r="F147" s="155"/>
    </row>
    <row r="148" spans="1:6" ht="25.5" hidden="1" x14ac:dyDescent="0.25">
      <c r="A148" s="105" t="s">
        <v>291</v>
      </c>
      <c r="B148" s="106" t="s">
        <v>980</v>
      </c>
      <c r="C148" s="510">
        <v>0</v>
      </c>
      <c r="D148" s="510">
        <v>0</v>
      </c>
      <c r="E148" s="153">
        <v>0</v>
      </c>
      <c r="F148" s="155"/>
    </row>
    <row r="149" spans="1:6" hidden="1" x14ac:dyDescent="0.25">
      <c r="A149" s="105" t="s">
        <v>650</v>
      </c>
      <c r="B149" s="106" t="s">
        <v>981</v>
      </c>
      <c r="C149" s="510">
        <v>0</v>
      </c>
      <c r="D149" s="510">
        <v>0</v>
      </c>
      <c r="E149" s="153">
        <v>0</v>
      </c>
      <c r="F149" s="155"/>
    </row>
    <row r="150" spans="1:6" ht="25.5" hidden="1" x14ac:dyDescent="0.25">
      <c r="A150" s="105" t="s">
        <v>94</v>
      </c>
      <c r="B150" s="106" t="s">
        <v>982</v>
      </c>
      <c r="C150" s="510">
        <v>0</v>
      </c>
      <c r="D150" s="510">
        <v>0</v>
      </c>
      <c r="E150" s="153">
        <v>0</v>
      </c>
      <c r="F150" s="155"/>
    </row>
    <row r="151" spans="1:6" ht="25.5" hidden="1" x14ac:dyDescent="0.25">
      <c r="A151" s="105" t="s">
        <v>653</v>
      </c>
      <c r="B151" s="106" t="s">
        <v>983</v>
      </c>
      <c r="C151" s="510">
        <v>0</v>
      </c>
      <c r="D151" s="510">
        <v>0</v>
      </c>
      <c r="E151" s="153">
        <v>0</v>
      </c>
      <c r="F151" s="155"/>
    </row>
    <row r="152" spans="1:6" hidden="1" x14ac:dyDescent="0.25">
      <c r="A152" s="105" t="s">
        <v>655</v>
      </c>
      <c r="B152" s="106" t="s">
        <v>984</v>
      </c>
      <c r="C152" s="510">
        <v>0</v>
      </c>
      <c r="D152" s="510">
        <v>0</v>
      </c>
      <c r="E152" s="153">
        <v>0</v>
      </c>
      <c r="F152" s="155"/>
    </row>
    <row r="153" spans="1:6" hidden="1" x14ac:dyDescent="0.25">
      <c r="A153" s="105" t="s">
        <v>292</v>
      </c>
      <c r="B153" s="106" t="s">
        <v>985</v>
      </c>
      <c r="C153" s="510">
        <v>0</v>
      </c>
      <c r="D153" s="510">
        <v>0</v>
      </c>
      <c r="E153" s="153">
        <v>0</v>
      </c>
      <c r="F153" s="155"/>
    </row>
    <row r="154" spans="1:6" ht="25.5" hidden="1" x14ac:dyDescent="0.25">
      <c r="A154" s="105" t="s">
        <v>658</v>
      </c>
      <c r="B154" s="106" t="s">
        <v>986</v>
      </c>
      <c r="C154" s="510">
        <v>0</v>
      </c>
      <c r="D154" s="510">
        <v>0</v>
      </c>
      <c r="E154" s="153">
        <v>0</v>
      </c>
      <c r="F154" s="155"/>
    </row>
    <row r="155" spans="1:6" hidden="1" x14ac:dyDescent="0.25">
      <c r="A155" s="105" t="s">
        <v>95</v>
      </c>
      <c r="B155" s="106" t="s">
        <v>987</v>
      </c>
      <c r="C155" s="510">
        <v>0</v>
      </c>
      <c r="D155" s="510">
        <v>0</v>
      </c>
      <c r="E155" s="153">
        <v>0</v>
      </c>
      <c r="F155" s="155"/>
    </row>
    <row r="156" spans="1:6" hidden="1" x14ac:dyDescent="0.25">
      <c r="A156" s="105" t="s">
        <v>661</v>
      </c>
      <c r="B156" s="106" t="s">
        <v>988</v>
      </c>
      <c r="C156" s="510">
        <v>0</v>
      </c>
      <c r="D156" s="510">
        <v>0</v>
      </c>
      <c r="E156" s="153">
        <v>0</v>
      </c>
      <c r="F156" s="155"/>
    </row>
    <row r="157" spans="1:6" ht="38.25" hidden="1" x14ac:dyDescent="0.25">
      <c r="A157" s="105" t="s">
        <v>663</v>
      </c>
      <c r="B157" s="106" t="s">
        <v>989</v>
      </c>
      <c r="C157" s="510">
        <v>0</v>
      </c>
      <c r="D157" s="510">
        <v>0</v>
      </c>
      <c r="E157" s="153">
        <v>0</v>
      </c>
      <c r="F157" s="155"/>
    </row>
    <row r="158" spans="1:6" hidden="1" x14ac:dyDescent="0.25">
      <c r="A158" s="105" t="s">
        <v>209</v>
      </c>
      <c r="B158" s="106" t="s">
        <v>990</v>
      </c>
      <c r="C158" s="510">
        <v>0</v>
      </c>
      <c r="D158" s="510">
        <v>0</v>
      </c>
      <c r="E158" s="153">
        <v>0</v>
      </c>
      <c r="F158" s="155"/>
    </row>
    <row r="159" spans="1:6" hidden="1" x14ac:dyDescent="0.25">
      <c r="A159" s="105" t="s">
        <v>666</v>
      </c>
      <c r="B159" s="106" t="s">
        <v>991</v>
      </c>
      <c r="C159" s="510">
        <v>0</v>
      </c>
      <c r="D159" s="510">
        <v>0</v>
      </c>
      <c r="E159" s="153">
        <v>0</v>
      </c>
      <c r="F159" s="155"/>
    </row>
    <row r="160" spans="1:6" hidden="1" x14ac:dyDescent="0.25">
      <c r="A160" s="105" t="s">
        <v>293</v>
      </c>
      <c r="B160" s="106" t="s">
        <v>992</v>
      </c>
      <c r="C160" s="510">
        <v>0</v>
      </c>
      <c r="D160" s="510">
        <v>0</v>
      </c>
      <c r="E160" s="153">
        <v>0</v>
      </c>
      <c r="F160" s="155"/>
    </row>
    <row r="161" spans="1:6" hidden="1" x14ac:dyDescent="0.25">
      <c r="A161" s="105" t="s">
        <v>669</v>
      </c>
      <c r="B161" s="106" t="s">
        <v>993</v>
      </c>
      <c r="C161" s="510">
        <v>0</v>
      </c>
      <c r="D161" s="510">
        <v>0</v>
      </c>
      <c r="E161" s="153">
        <v>0</v>
      </c>
      <c r="F161" s="155"/>
    </row>
    <row r="162" spans="1:6" ht="25.5" hidden="1" x14ac:dyDescent="0.25">
      <c r="A162" s="105" t="s">
        <v>306</v>
      </c>
      <c r="B162" s="106" t="s">
        <v>994</v>
      </c>
      <c r="C162" s="510">
        <v>0</v>
      </c>
      <c r="D162" s="510">
        <v>0</v>
      </c>
      <c r="E162" s="153">
        <v>0</v>
      </c>
      <c r="F162" s="155"/>
    </row>
    <row r="163" spans="1:6" hidden="1" x14ac:dyDescent="0.25">
      <c r="A163" s="105" t="s">
        <v>672</v>
      </c>
      <c r="B163" s="106" t="s">
        <v>995</v>
      </c>
      <c r="C163" s="510">
        <v>0</v>
      </c>
      <c r="D163" s="510">
        <v>0</v>
      </c>
      <c r="E163" s="153">
        <v>0</v>
      </c>
      <c r="F163" s="155"/>
    </row>
    <row r="164" spans="1:6" hidden="1" x14ac:dyDescent="0.25">
      <c r="A164" s="105" t="s">
        <v>211</v>
      </c>
      <c r="B164" s="106" t="s">
        <v>996</v>
      </c>
      <c r="C164" s="510">
        <v>0</v>
      </c>
      <c r="D164" s="510">
        <v>0</v>
      </c>
      <c r="E164" s="153">
        <v>0</v>
      </c>
      <c r="F164" s="155"/>
    </row>
    <row r="165" spans="1:6" hidden="1" x14ac:dyDescent="0.25">
      <c r="A165" s="105" t="s">
        <v>213</v>
      </c>
      <c r="B165" s="106" t="s">
        <v>997</v>
      </c>
      <c r="C165" s="510">
        <v>0</v>
      </c>
      <c r="D165" s="510">
        <v>0</v>
      </c>
      <c r="E165" s="153">
        <v>0</v>
      </c>
      <c r="F165" s="155"/>
    </row>
    <row r="166" spans="1:6" hidden="1" x14ac:dyDescent="0.25">
      <c r="A166" s="105" t="s">
        <v>676</v>
      </c>
      <c r="B166" s="106" t="s">
        <v>998</v>
      </c>
      <c r="C166" s="510">
        <v>0</v>
      </c>
      <c r="D166" s="510">
        <v>0</v>
      </c>
      <c r="E166" s="153">
        <v>0</v>
      </c>
      <c r="F166" s="155"/>
    </row>
    <row r="167" spans="1:6" hidden="1" x14ac:dyDescent="0.25">
      <c r="A167" s="105" t="s">
        <v>678</v>
      </c>
      <c r="B167" s="106" t="s">
        <v>999</v>
      </c>
      <c r="C167" s="510">
        <v>0</v>
      </c>
      <c r="D167" s="510">
        <v>0</v>
      </c>
      <c r="E167" s="153">
        <v>0</v>
      </c>
      <c r="F167" s="155"/>
    </row>
    <row r="168" spans="1:6" hidden="1" x14ac:dyDescent="0.25">
      <c r="A168" s="105" t="s">
        <v>680</v>
      </c>
      <c r="B168" s="106" t="s">
        <v>1000</v>
      </c>
      <c r="C168" s="510">
        <v>0</v>
      </c>
      <c r="D168" s="510">
        <v>0</v>
      </c>
      <c r="E168" s="153">
        <v>0</v>
      </c>
      <c r="F168" s="155"/>
    </row>
    <row r="169" spans="1:6" hidden="1" x14ac:dyDescent="0.25">
      <c r="A169" s="105" t="s">
        <v>682</v>
      </c>
      <c r="B169" s="106" t="s">
        <v>1001</v>
      </c>
      <c r="C169" s="510">
        <v>0</v>
      </c>
      <c r="D169" s="510">
        <v>0</v>
      </c>
      <c r="E169" s="153">
        <v>0</v>
      </c>
      <c r="F169" s="155"/>
    </row>
    <row r="170" spans="1:6" ht="38.25" hidden="1" x14ac:dyDescent="0.25">
      <c r="A170" s="105" t="s">
        <v>294</v>
      </c>
      <c r="B170" s="106" t="s">
        <v>1002</v>
      </c>
      <c r="C170" s="510">
        <v>0</v>
      </c>
      <c r="D170" s="510">
        <v>0</v>
      </c>
      <c r="E170" s="153">
        <v>0</v>
      </c>
      <c r="F170" s="155"/>
    </row>
    <row r="171" spans="1:6" ht="25.5" hidden="1" x14ac:dyDescent="0.25">
      <c r="A171" s="113" t="s">
        <v>295</v>
      </c>
      <c r="B171" s="114" t="s">
        <v>1003</v>
      </c>
      <c r="C171" s="510">
        <v>0</v>
      </c>
      <c r="D171" s="510">
        <v>0</v>
      </c>
      <c r="E171" s="153">
        <v>0</v>
      </c>
      <c r="F171" s="155"/>
    </row>
    <row r="172" spans="1:6" ht="25.5" hidden="1" x14ac:dyDescent="0.25">
      <c r="A172" s="113" t="s">
        <v>686</v>
      </c>
      <c r="B172" s="114" t="s">
        <v>1004</v>
      </c>
      <c r="C172" s="510">
        <v>0</v>
      </c>
      <c r="D172" s="510">
        <v>0</v>
      </c>
      <c r="E172" s="153">
        <v>0</v>
      </c>
      <c r="F172" s="155"/>
    </row>
    <row r="173" spans="1:6" hidden="1" x14ac:dyDescent="0.25">
      <c r="A173" s="105" t="s">
        <v>688</v>
      </c>
      <c r="B173" s="106" t="s">
        <v>1005</v>
      </c>
      <c r="C173" s="510">
        <v>0</v>
      </c>
      <c r="D173" s="510">
        <v>0</v>
      </c>
      <c r="E173" s="153">
        <v>0</v>
      </c>
      <c r="F173" s="155"/>
    </row>
    <row r="174" spans="1:6" hidden="1" x14ac:dyDescent="0.25">
      <c r="A174" s="105" t="s">
        <v>96</v>
      </c>
      <c r="B174" s="106" t="s">
        <v>1006</v>
      </c>
      <c r="C174" s="510">
        <v>0</v>
      </c>
      <c r="D174" s="510">
        <v>0</v>
      </c>
      <c r="E174" s="153">
        <v>0</v>
      </c>
      <c r="F174" s="155"/>
    </row>
    <row r="175" spans="1:6" hidden="1" x14ac:dyDescent="0.25">
      <c r="A175" s="105" t="s">
        <v>691</v>
      </c>
      <c r="B175" s="106" t="s">
        <v>1007</v>
      </c>
      <c r="C175" s="510">
        <v>0</v>
      </c>
      <c r="D175" s="510">
        <v>0</v>
      </c>
      <c r="E175" s="153">
        <v>0</v>
      </c>
      <c r="F175" s="155"/>
    </row>
    <row r="176" spans="1:6" hidden="1" x14ac:dyDescent="0.25">
      <c r="A176" s="105" t="s">
        <v>215</v>
      </c>
      <c r="B176" s="106" t="s">
        <v>1008</v>
      </c>
      <c r="C176" s="510">
        <v>0</v>
      </c>
      <c r="D176" s="510">
        <v>0</v>
      </c>
      <c r="E176" s="153">
        <v>0</v>
      </c>
      <c r="F176" s="155"/>
    </row>
    <row r="177" spans="1:6" hidden="1" x14ac:dyDescent="0.25">
      <c r="A177" s="105" t="s">
        <v>97</v>
      </c>
      <c r="B177" s="106" t="s">
        <v>1009</v>
      </c>
      <c r="C177" s="510">
        <v>0</v>
      </c>
      <c r="D177" s="510">
        <v>0</v>
      </c>
      <c r="E177" s="153">
        <v>0</v>
      </c>
      <c r="F177" s="155"/>
    </row>
    <row r="178" spans="1:6" ht="51" hidden="1" x14ac:dyDescent="0.25">
      <c r="A178" s="105" t="s">
        <v>695</v>
      </c>
      <c r="B178" s="106" t="s">
        <v>1010</v>
      </c>
      <c r="C178" s="510">
        <v>0</v>
      </c>
      <c r="D178" s="510">
        <v>0</v>
      </c>
      <c r="E178" s="153">
        <v>0</v>
      </c>
      <c r="F178" s="155"/>
    </row>
    <row r="179" spans="1:6" hidden="1" x14ac:dyDescent="0.25">
      <c r="A179" s="105" t="s">
        <v>697</v>
      </c>
      <c r="B179" s="106" t="s">
        <v>1011</v>
      </c>
      <c r="C179" s="510">
        <v>0</v>
      </c>
      <c r="D179" s="510">
        <v>0</v>
      </c>
      <c r="E179" s="153">
        <v>0</v>
      </c>
      <c r="F179" s="155"/>
    </row>
    <row r="180" spans="1:6" hidden="1" x14ac:dyDescent="0.25">
      <c r="A180" s="105" t="s">
        <v>699</v>
      </c>
      <c r="B180" s="106" t="s">
        <v>1012</v>
      </c>
      <c r="C180" s="510">
        <v>0</v>
      </c>
      <c r="D180" s="510">
        <v>0</v>
      </c>
      <c r="E180" s="153">
        <v>0</v>
      </c>
      <c r="F180" s="155"/>
    </row>
    <row r="181" spans="1:6" hidden="1" x14ac:dyDescent="0.25">
      <c r="A181" s="105" t="s">
        <v>701</v>
      </c>
      <c r="B181" s="106" t="s">
        <v>1013</v>
      </c>
      <c r="C181" s="510">
        <v>0</v>
      </c>
      <c r="D181" s="510">
        <v>0</v>
      </c>
      <c r="E181" s="153">
        <v>0</v>
      </c>
      <c r="F181" s="155"/>
    </row>
    <row r="182" spans="1:6" hidden="1" x14ac:dyDescent="0.25">
      <c r="A182" s="105" t="s">
        <v>51</v>
      </c>
      <c r="B182" s="106" t="s">
        <v>1014</v>
      </c>
      <c r="C182" s="510">
        <v>0</v>
      </c>
      <c r="D182" s="510">
        <v>0</v>
      </c>
      <c r="E182" s="153">
        <v>0</v>
      </c>
      <c r="F182" s="155"/>
    </row>
    <row r="183" spans="1:6" ht="51" hidden="1" x14ac:dyDescent="0.25">
      <c r="A183" s="105" t="s">
        <v>52</v>
      </c>
      <c r="B183" s="106" t="s">
        <v>1015</v>
      </c>
      <c r="C183" s="510">
        <v>0</v>
      </c>
      <c r="D183" s="510">
        <v>0</v>
      </c>
      <c r="E183" s="153">
        <v>0</v>
      </c>
      <c r="F183" s="155"/>
    </row>
    <row r="184" spans="1:6" hidden="1" x14ac:dyDescent="0.25">
      <c r="A184" s="105" t="s">
        <v>344</v>
      </c>
      <c r="B184" s="106" t="s">
        <v>1016</v>
      </c>
      <c r="C184" s="510">
        <v>0</v>
      </c>
      <c r="D184" s="510">
        <v>0</v>
      </c>
      <c r="E184" s="153">
        <v>0</v>
      </c>
      <c r="F184" s="155"/>
    </row>
    <row r="185" spans="1:6" ht="25.5" hidden="1" x14ac:dyDescent="0.25">
      <c r="A185" s="115" t="s">
        <v>53</v>
      </c>
      <c r="B185" s="116" t="s">
        <v>335</v>
      </c>
      <c r="C185" s="510">
        <v>0</v>
      </c>
      <c r="D185" s="510">
        <v>0</v>
      </c>
      <c r="E185" s="153">
        <v>0</v>
      </c>
      <c r="F185" s="155"/>
    </row>
    <row r="186" spans="1:6" hidden="1" x14ac:dyDescent="0.25">
      <c r="A186" s="105" t="s">
        <v>98</v>
      </c>
      <c r="B186" s="106" t="s">
        <v>1017</v>
      </c>
      <c r="C186" s="510">
        <v>0</v>
      </c>
      <c r="D186" s="510">
        <v>0</v>
      </c>
      <c r="E186" s="153">
        <v>0</v>
      </c>
      <c r="F186" s="155"/>
    </row>
    <row r="187" spans="1:6" ht="25.5" hidden="1" x14ac:dyDescent="0.25">
      <c r="A187" s="105" t="s">
        <v>708</v>
      </c>
      <c r="B187" s="106" t="s">
        <v>1018</v>
      </c>
      <c r="C187" s="510">
        <v>0</v>
      </c>
      <c r="D187" s="510">
        <v>0</v>
      </c>
      <c r="E187" s="153">
        <v>0</v>
      </c>
      <c r="F187" s="155"/>
    </row>
    <row r="188" spans="1:6" ht="25.5" hidden="1" x14ac:dyDescent="0.25">
      <c r="A188" s="105" t="s">
        <v>220</v>
      </c>
      <c r="B188" s="106" t="s">
        <v>1019</v>
      </c>
      <c r="C188" s="510">
        <v>0</v>
      </c>
      <c r="D188" s="510">
        <v>0</v>
      </c>
      <c r="E188" s="153">
        <v>0</v>
      </c>
      <c r="F188" s="155"/>
    </row>
    <row r="189" spans="1:6" ht="38.25" hidden="1" x14ac:dyDescent="0.25">
      <c r="A189" s="105" t="s">
        <v>222</v>
      </c>
      <c r="B189" s="106" t="s">
        <v>1020</v>
      </c>
      <c r="C189" s="510">
        <v>0</v>
      </c>
      <c r="D189" s="510">
        <v>0</v>
      </c>
      <c r="E189" s="153">
        <v>0</v>
      </c>
      <c r="F189" s="155"/>
    </row>
    <row r="190" spans="1:6" ht="25.5" hidden="1" x14ac:dyDescent="0.25">
      <c r="A190" s="105" t="s">
        <v>54</v>
      </c>
      <c r="B190" s="106" t="s">
        <v>1021</v>
      </c>
      <c r="C190" s="510">
        <v>0</v>
      </c>
      <c r="D190" s="510">
        <v>0</v>
      </c>
      <c r="E190" s="153">
        <v>0</v>
      </c>
      <c r="F190" s="155"/>
    </row>
    <row r="191" spans="1:6" hidden="1" x14ac:dyDescent="0.25">
      <c r="A191" s="105" t="s">
        <v>307</v>
      </c>
      <c r="B191" s="106" t="s">
        <v>1022</v>
      </c>
      <c r="C191" s="510">
        <v>0</v>
      </c>
      <c r="D191" s="510">
        <v>0</v>
      </c>
      <c r="E191" s="153">
        <v>0</v>
      </c>
      <c r="F191" s="155"/>
    </row>
    <row r="192" spans="1:6" hidden="1" x14ac:dyDescent="0.25">
      <c r="A192" s="105" t="s">
        <v>99</v>
      </c>
      <c r="B192" s="106" t="s">
        <v>1023</v>
      </c>
      <c r="C192" s="510">
        <v>0</v>
      </c>
      <c r="D192" s="510">
        <v>0</v>
      </c>
      <c r="E192" s="153">
        <v>0</v>
      </c>
      <c r="F192" s="155"/>
    </row>
    <row r="193" spans="1:6" ht="25.5" hidden="1" x14ac:dyDescent="0.25">
      <c r="A193" s="105" t="s">
        <v>55</v>
      </c>
      <c r="B193" s="106" t="s">
        <v>1024</v>
      </c>
      <c r="C193" s="510">
        <v>0</v>
      </c>
      <c r="D193" s="510">
        <v>0</v>
      </c>
      <c r="E193" s="153">
        <v>0</v>
      </c>
      <c r="F193" s="155"/>
    </row>
    <row r="194" spans="1:6" ht="25.5" hidden="1" x14ac:dyDescent="0.25">
      <c r="A194" s="105" t="s">
        <v>56</v>
      </c>
      <c r="B194" s="106" t="s">
        <v>1175</v>
      </c>
      <c r="C194" s="510">
        <v>0</v>
      </c>
      <c r="D194" s="510">
        <v>0</v>
      </c>
      <c r="E194" s="153">
        <v>0</v>
      </c>
      <c r="F194" s="155"/>
    </row>
    <row r="195" spans="1:6" ht="25.5" hidden="1" x14ac:dyDescent="0.25">
      <c r="A195" s="105" t="s">
        <v>100</v>
      </c>
      <c r="B195" s="106" t="s">
        <v>1026</v>
      </c>
      <c r="C195" s="510">
        <v>0</v>
      </c>
      <c r="D195" s="510">
        <v>0</v>
      </c>
      <c r="E195" s="153">
        <v>0</v>
      </c>
      <c r="F195" s="155"/>
    </row>
    <row r="196" spans="1:6" ht="25.5" hidden="1" x14ac:dyDescent="0.25">
      <c r="A196" s="105" t="s">
        <v>308</v>
      </c>
      <c r="B196" s="106" t="s">
        <v>1027</v>
      </c>
      <c r="C196" s="510">
        <v>0</v>
      </c>
      <c r="D196" s="510">
        <v>0</v>
      </c>
      <c r="E196" s="153">
        <v>0</v>
      </c>
      <c r="F196" s="155"/>
    </row>
    <row r="197" spans="1:6" ht="25.5" hidden="1" x14ac:dyDescent="0.25">
      <c r="A197" s="105" t="s">
        <v>101</v>
      </c>
      <c r="B197" s="106" t="s">
        <v>1028</v>
      </c>
      <c r="C197" s="510">
        <v>0</v>
      </c>
      <c r="D197" s="510">
        <v>0</v>
      </c>
      <c r="E197" s="153">
        <v>0</v>
      </c>
      <c r="F197" s="155"/>
    </row>
    <row r="198" spans="1:6" ht="25.5" hidden="1" x14ac:dyDescent="0.25">
      <c r="A198" s="105" t="s">
        <v>57</v>
      </c>
      <c r="B198" s="106" t="s">
        <v>1029</v>
      </c>
      <c r="C198" s="510">
        <v>0</v>
      </c>
      <c r="D198" s="510">
        <v>0</v>
      </c>
      <c r="E198" s="153">
        <v>0</v>
      </c>
      <c r="F198" s="155"/>
    </row>
    <row r="199" spans="1:6" hidden="1" x14ac:dyDescent="0.25">
      <c r="A199" s="105" t="s">
        <v>58</v>
      </c>
      <c r="B199" s="106" t="s">
        <v>1030</v>
      </c>
      <c r="C199" s="510">
        <v>0</v>
      </c>
      <c r="D199" s="510">
        <v>0</v>
      </c>
      <c r="E199" s="153">
        <v>0</v>
      </c>
      <c r="F199" s="155"/>
    </row>
    <row r="200" spans="1:6" hidden="1" x14ac:dyDescent="0.25">
      <c r="A200" s="105" t="s">
        <v>309</v>
      </c>
      <c r="B200" s="106" t="s">
        <v>1031</v>
      </c>
      <c r="C200" s="510">
        <v>0</v>
      </c>
      <c r="D200" s="510">
        <v>0</v>
      </c>
      <c r="E200" s="153">
        <v>0</v>
      </c>
      <c r="F200" s="155"/>
    </row>
    <row r="201" spans="1:6" x14ac:dyDescent="0.25">
      <c r="A201" s="105" t="s">
        <v>720</v>
      </c>
      <c r="B201" s="106" t="s">
        <v>1032</v>
      </c>
      <c r="C201" s="159">
        <v>310000</v>
      </c>
      <c r="D201" s="498">
        <v>334000</v>
      </c>
      <c r="E201" s="153">
        <v>334000</v>
      </c>
      <c r="F201" s="153"/>
    </row>
    <row r="202" spans="1:6" x14ac:dyDescent="0.25">
      <c r="A202" s="105" t="s">
        <v>722</v>
      </c>
      <c r="B202" s="106" t="s">
        <v>1033</v>
      </c>
      <c r="C202" s="510">
        <v>0</v>
      </c>
      <c r="D202" s="510">
        <v>0</v>
      </c>
      <c r="E202" s="153">
        <v>41</v>
      </c>
      <c r="F202" s="153"/>
    </row>
    <row r="203" spans="1:6" hidden="1" x14ac:dyDescent="0.25">
      <c r="A203" s="105" t="s">
        <v>59</v>
      </c>
      <c r="B203" s="106" t="s">
        <v>1034</v>
      </c>
      <c r="C203" s="510">
        <v>0</v>
      </c>
      <c r="D203" s="510">
        <v>0</v>
      </c>
      <c r="E203" s="153">
        <v>0</v>
      </c>
      <c r="F203" s="155"/>
    </row>
    <row r="204" spans="1:6" ht="25.5" hidden="1" x14ac:dyDescent="0.25">
      <c r="A204" s="105" t="s">
        <v>60</v>
      </c>
      <c r="B204" s="106" t="s">
        <v>1035</v>
      </c>
      <c r="C204" s="510">
        <v>0</v>
      </c>
      <c r="D204" s="510">
        <v>0</v>
      </c>
      <c r="E204" s="153">
        <v>0</v>
      </c>
      <c r="F204" s="155"/>
    </row>
    <row r="205" spans="1:6" ht="25.5" hidden="1" x14ac:dyDescent="0.25">
      <c r="A205" s="105" t="s">
        <v>310</v>
      </c>
      <c r="B205" s="106" t="s">
        <v>1036</v>
      </c>
      <c r="C205" s="510">
        <v>0</v>
      </c>
      <c r="D205" s="510">
        <v>0</v>
      </c>
      <c r="E205" s="153">
        <v>0</v>
      </c>
      <c r="F205" s="155"/>
    </row>
    <row r="206" spans="1:6" ht="25.5" hidden="1" x14ac:dyDescent="0.25">
      <c r="A206" s="105" t="s">
        <v>313</v>
      </c>
      <c r="B206" s="106" t="s">
        <v>1037</v>
      </c>
      <c r="C206" s="510">
        <v>0</v>
      </c>
      <c r="D206" s="510">
        <v>0</v>
      </c>
      <c r="E206" s="153">
        <v>0</v>
      </c>
      <c r="F206" s="155"/>
    </row>
    <row r="207" spans="1:6" ht="25.5" hidden="1" x14ac:dyDescent="0.25">
      <c r="A207" s="105" t="s">
        <v>728</v>
      </c>
      <c r="B207" s="106" t="s">
        <v>1038</v>
      </c>
      <c r="C207" s="510">
        <v>0</v>
      </c>
      <c r="D207" s="510">
        <v>0</v>
      </c>
      <c r="E207" s="153">
        <v>0</v>
      </c>
      <c r="F207" s="155"/>
    </row>
    <row r="208" spans="1:6" ht="25.5" hidden="1" x14ac:dyDescent="0.25">
      <c r="A208" s="105" t="s">
        <v>61</v>
      </c>
      <c r="B208" s="106" t="s">
        <v>1039</v>
      </c>
      <c r="C208" s="510">
        <v>0</v>
      </c>
      <c r="D208" s="510">
        <v>0</v>
      </c>
      <c r="E208" s="153">
        <v>0</v>
      </c>
      <c r="F208" s="155"/>
    </row>
    <row r="209" spans="1:6" ht="25.5" hidden="1" x14ac:dyDescent="0.25">
      <c r="A209" s="105" t="s">
        <v>311</v>
      </c>
      <c r="B209" s="106" t="s">
        <v>1040</v>
      </c>
      <c r="C209" s="510">
        <v>0</v>
      </c>
      <c r="D209" s="510">
        <v>0</v>
      </c>
      <c r="E209" s="153">
        <v>0</v>
      </c>
      <c r="F209" s="155"/>
    </row>
    <row r="210" spans="1:6" ht="25.5" hidden="1" x14ac:dyDescent="0.25">
      <c r="A210" s="105" t="s">
        <v>296</v>
      </c>
      <c r="B210" s="106" t="s">
        <v>1041</v>
      </c>
      <c r="C210" s="510">
        <v>0</v>
      </c>
      <c r="D210" s="510">
        <v>0</v>
      </c>
      <c r="E210" s="153">
        <v>0</v>
      </c>
      <c r="F210" s="155"/>
    </row>
    <row r="211" spans="1:6" ht="25.5" x14ac:dyDescent="0.25">
      <c r="A211" s="105" t="s">
        <v>732</v>
      </c>
      <c r="B211" s="106" t="s">
        <v>1042</v>
      </c>
      <c r="C211" s="510">
        <v>0</v>
      </c>
      <c r="D211" s="510">
        <v>0</v>
      </c>
      <c r="E211" s="153">
        <v>3569</v>
      </c>
      <c r="F211" s="155"/>
    </row>
    <row r="212" spans="1:6" hidden="1" x14ac:dyDescent="0.25">
      <c r="A212" s="105" t="s">
        <v>734</v>
      </c>
      <c r="B212" s="106" t="s">
        <v>1043</v>
      </c>
      <c r="C212" s="510">
        <v>0</v>
      </c>
      <c r="D212" s="510">
        <v>0</v>
      </c>
      <c r="E212" s="153">
        <v>0</v>
      </c>
      <c r="F212" s="155"/>
    </row>
    <row r="213" spans="1:6" ht="63.75" hidden="1" x14ac:dyDescent="0.25">
      <c r="A213" s="105" t="s">
        <v>297</v>
      </c>
      <c r="B213" s="106" t="s">
        <v>1044</v>
      </c>
      <c r="C213" s="510">
        <v>0</v>
      </c>
      <c r="D213" s="510">
        <v>0</v>
      </c>
      <c r="E213" s="153">
        <v>0</v>
      </c>
      <c r="F213" s="155"/>
    </row>
    <row r="214" spans="1:6" hidden="1" x14ac:dyDescent="0.25">
      <c r="A214" s="105" t="s">
        <v>327</v>
      </c>
      <c r="B214" s="106" t="s">
        <v>1045</v>
      </c>
      <c r="C214" s="510">
        <v>0</v>
      </c>
      <c r="D214" s="510">
        <v>0</v>
      </c>
      <c r="E214" s="153">
        <v>0</v>
      </c>
      <c r="F214" s="155"/>
    </row>
    <row r="215" spans="1:6" ht="38.25" x14ac:dyDescent="0.25">
      <c r="A215" s="115" t="s">
        <v>102</v>
      </c>
      <c r="B215" s="116" t="s">
        <v>336</v>
      </c>
      <c r="C215" s="511">
        <f t="shared" ref="C215" si="0">SUM(C201+C211)</f>
        <v>310000</v>
      </c>
      <c r="D215" s="511">
        <f>SUM(D201+D211+D202)</f>
        <v>334000</v>
      </c>
      <c r="E215" s="215">
        <f>SUM(E201+E211+E202)</f>
        <v>337610</v>
      </c>
      <c r="F215" s="215"/>
    </row>
    <row r="216" spans="1:6" hidden="1" x14ac:dyDescent="0.25">
      <c r="A216" s="105" t="s">
        <v>738</v>
      </c>
      <c r="B216" s="106" t="s">
        <v>1046</v>
      </c>
      <c r="C216" s="510">
        <v>0</v>
      </c>
      <c r="D216" s="510">
        <v>0</v>
      </c>
      <c r="E216" s="153">
        <v>0</v>
      </c>
      <c r="F216" s="155"/>
    </row>
    <row r="217" spans="1:6" ht="25.5" hidden="1" x14ac:dyDescent="0.25">
      <c r="A217" s="105" t="s">
        <v>740</v>
      </c>
      <c r="B217" s="106" t="s">
        <v>1047</v>
      </c>
      <c r="C217" s="510">
        <v>0</v>
      </c>
      <c r="D217" s="510">
        <v>0</v>
      </c>
      <c r="E217" s="153">
        <v>0</v>
      </c>
      <c r="F217" s="155"/>
    </row>
    <row r="218" spans="1:6" hidden="1" x14ac:dyDescent="0.25">
      <c r="A218" s="105" t="s">
        <v>742</v>
      </c>
      <c r="B218" s="106" t="s">
        <v>1048</v>
      </c>
      <c r="C218" s="510">
        <v>0</v>
      </c>
      <c r="D218" s="510">
        <v>0</v>
      </c>
      <c r="E218" s="153">
        <v>0</v>
      </c>
      <c r="F218" s="155"/>
    </row>
    <row r="219" spans="1:6" hidden="1" x14ac:dyDescent="0.25">
      <c r="A219" s="105" t="s">
        <v>744</v>
      </c>
      <c r="B219" s="106" t="s">
        <v>1049</v>
      </c>
      <c r="C219" s="510">
        <v>0</v>
      </c>
      <c r="D219" s="510">
        <v>0</v>
      </c>
      <c r="E219" s="153">
        <v>0</v>
      </c>
      <c r="F219" s="155"/>
    </row>
    <row r="220" spans="1:6" hidden="1" x14ac:dyDescent="0.25">
      <c r="A220" s="105" t="s">
        <v>746</v>
      </c>
      <c r="B220" s="106" t="s">
        <v>1050</v>
      </c>
      <c r="C220" s="510">
        <v>0</v>
      </c>
      <c r="D220" s="510">
        <v>0</v>
      </c>
      <c r="E220" s="153">
        <v>0</v>
      </c>
      <c r="F220" s="155"/>
    </row>
    <row r="221" spans="1:6" hidden="1" x14ac:dyDescent="0.25">
      <c r="A221" s="105" t="s">
        <v>748</v>
      </c>
      <c r="B221" s="106" t="s">
        <v>1051</v>
      </c>
      <c r="C221" s="510">
        <v>0</v>
      </c>
      <c r="D221" s="510">
        <v>0</v>
      </c>
      <c r="E221" s="153">
        <v>0</v>
      </c>
      <c r="F221" s="155"/>
    </row>
    <row r="222" spans="1:6" hidden="1" x14ac:dyDescent="0.25">
      <c r="A222" s="105" t="s">
        <v>750</v>
      </c>
      <c r="B222" s="106" t="s">
        <v>1052</v>
      </c>
      <c r="C222" s="510">
        <v>0</v>
      </c>
      <c r="D222" s="510">
        <v>0</v>
      </c>
      <c r="E222" s="153">
        <v>0</v>
      </c>
      <c r="F222" s="155"/>
    </row>
    <row r="223" spans="1:6" ht="25.5" hidden="1" x14ac:dyDescent="0.25">
      <c r="A223" s="105" t="s">
        <v>298</v>
      </c>
      <c r="B223" s="106" t="s">
        <v>1053</v>
      </c>
      <c r="C223" s="510">
        <v>0</v>
      </c>
      <c r="D223" s="510">
        <v>0</v>
      </c>
      <c r="E223" s="153">
        <v>0</v>
      </c>
      <c r="F223" s="155"/>
    </row>
    <row r="224" spans="1:6" ht="25.5" hidden="1" x14ac:dyDescent="0.25">
      <c r="A224" s="115" t="s">
        <v>337</v>
      </c>
      <c r="B224" s="116" t="s">
        <v>338</v>
      </c>
      <c r="C224" s="510">
        <v>0</v>
      </c>
      <c r="D224" s="510">
        <v>0</v>
      </c>
      <c r="E224" s="153">
        <v>0</v>
      </c>
      <c r="F224" s="155"/>
    </row>
    <row r="225" spans="1:6" ht="38.25" hidden="1" x14ac:dyDescent="0.25">
      <c r="A225" s="105" t="s">
        <v>754</v>
      </c>
      <c r="B225" s="106" t="s">
        <v>1054</v>
      </c>
      <c r="C225" s="510">
        <v>0</v>
      </c>
      <c r="D225" s="510">
        <v>0</v>
      </c>
      <c r="E225" s="153">
        <v>0</v>
      </c>
      <c r="F225" s="155"/>
    </row>
    <row r="226" spans="1:6" ht="38.25" hidden="1" x14ac:dyDescent="0.25">
      <c r="A226" s="105" t="s">
        <v>299</v>
      </c>
      <c r="B226" s="106" t="s">
        <v>1055</v>
      </c>
      <c r="C226" s="510">
        <v>0</v>
      </c>
      <c r="D226" s="510">
        <v>0</v>
      </c>
      <c r="E226" s="153">
        <v>0</v>
      </c>
      <c r="F226" s="155"/>
    </row>
    <row r="227" spans="1:6" hidden="1" x14ac:dyDescent="0.25">
      <c r="A227" s="105" t="s">
        <v>757</v>
      </c>
      <c r="B227" s="106" t="s">
        <v>1056</v>
      </c>
      <c r="C227" s="510">
        <v>0</v>
      </c>
      <c r="D227" s="510">
        <v>0</v>
      </c>
      <c r="E227" s="153">
        <v>0</v>
      </c>
      <c r="F227" s="155"/>
    </row>
    <row r="228" spans="1:6" hidden="1" x14ac:dyDescent="0.25">
      <c r="A228" s="105" t="s">
        <v>103</v>
      </c>
      <c r="B228" s="106" t="s">
        <v>1057</v>
      </c>
      <c r="C228" s="510">
        <v>0</v>
      </c>
      <c r="D228" s="510">
        <v>0</v>
      </c>
      <c r="E228" s="153">
        <v>0</v>
      </c>
      <c r="F228" s="155"/>
    </row>
    <row r="229" spans="1:6" hidden="1" x14ac:dyDescent="0.25">
      <c r="A229" s="105" t="s">
        <v>760</v>
      </c>
      <c r="B229" s="106" t="s">
        <v>1058</v>
      </c>
      <c r="C229" s="510">
        <v>0</v>
      </c>
      <c r="D229" s="510">
        <v>0</v>
      </c>
      <c r="E229" s="153">
        <v>0</v>
      </c>
      <c r="F229" s="155"/>
    </row>
    <row r="230" spans="1:6" hidden="1" x14ac:dyDescent="0.25">
      <c r="A230" s="105" t="s">
        <v>762</v>
      </c>
      <c r="B230" s="106" t="s">
        <v>1059</v>
      </c>
      <c r="C230" s="510">
        <v>0</v>
      </c>
      <c r="D230" s="510">
        <v>0</v>
      </c>
      <c r="E230" s="153">
        <v>0</v>
      </c>
      <c r="F230" s="155"/>
    </row>
    <row r="231" spans="1:6" hidden="1" x14ac:dyDescent="0.25">
      <c r="A231" s="105" t="s">
        <v>104</v>
      </c>
      <c r="B231" s="106" t="s">
        <v>1060</v>
      </c>
      <c r="C231" s="510">
        <v>0</v>
      </c>
      <c r="D231" s="510">
        <v>0</v>
      </c>
      <c r="E231" s="153">
        <v>0</v>
      </c>
      <c r="F231" s="155"/>
    </row>
    <row r="232" spans="1:6" ht="25.5" hidden="1" x14ac:dyDescent="0.25">
      <c r="A232" s="105" t="s">
        <v>765</v>
      </c>
      <c r="B232" s="106" t="s">
        <v>1061</v>
      </c>
      <c r="C232" s="510">
        <v>0</v>
      </c>
      <c r="D232" s="510">
        <v>0</v>
      </c>
      <c r="E232" s="153">
        <v>0</v>
      </c>
      <c r="F232" s="155"/>
    </row>
    <row r="233" spans="1:6" ht="25.5" hidden="1" x14ac:dyDescent="0.25">
      <c r="A233" s="105" t="s">
        <v>228</v>
      </c>
      <c r="B233" s="106" t="s">
        <v>1062</v>
      </c>
      <c r="C233" s="510">
        <v>0</v>
      </c>
      <c r="D233" s="510">
        <v>0</v>
      </c>
      <c r="E233" s="153">
        <v>0</v>
      </c>
      <c r="F233" s="155"/>
    </row>
    <row r="234" spans="1:6" hidden="1" x14ac:dyDescent="0.25">
      <c r="A234" s="105" t="s">
        <v>768</v>
      </c>
      <c r="B234" s="106" t="s">
        <v>1063</v>
      </c>
      <c r="C234" s="510">
        <v>0</v>
      </c>
      <c r="D234" s="510">
        <v>0</v>
      </c>
      <c r="E234" s="153">
        <v>0</v>
      </c>
      <c r="F234" s="155"/>
    </row>
    <row r="235" spans="1:6" hidden="1" x14ac:dyDescent="0.25">
      <c r="A235" s="105" t="s">
        <v>300</v>
      </c>
      <c r="B235" s="106" t="s">
        <v>1064</v>
      </c>
      <c r="C235" s="510">
        <v>0</v>
      </c>
      <c r="D235" s="510">
        <v>0</v>
      </c>
      <c r="E235" s="153">
        <v>0</v>
      </c>
      <c r="F235" s="155"/>
    </row>
    <row r="236" spans="1:6" ht="25.5" hidden="1" x14ac:dyDescent="0.25">
      <c r="A236" s="105" t="s">
        <v>771</v>
      </c>
      <c r="B236" s="106" t="s">
        <v>1065</v>
      </c>
      <c r="C236" s="510">
        <v>0</v>
      </c>
      <c r="D236" s="510">
        <v>0</v>
      </c>
      <c r="E236" s="153">
        <v>0</v>
      </c>
      <c r="F236" s="155"/>
    </row>
    <row r="237" spans="1:6" hidden="1" x14ac:dyDescent="0.25">
      <c r="A237" s="105" t="s">
        <v>773</v>
      </c>
      <c r="B237" s="106" t="s">
        <v>1066</v>
      </c>
      <c r="C237" s="510">
        <v>0</v>
      </c>
      <c r="D237" s="510">
        <v>0</v>
      </c>
      <c r="E237" s="153">
        <v>0</v>
      </c>
      <c r="F237" s="155"/>
    </row>
    <row r="238" spans="1:6" ht="25.5" hidden="1" x14ac:dyDescent="0.25">
      <c r="A238" s="105" t="s">
        <v>775</v>
      </c>
      <c r="B238" s="106" t="s">
        <v>1067</v>
      </c>
      <c r="C238" s="510">
        <v>0</v>
      </c>
      <c r="D238" s="510">
        <v>0</v>
      </c>
      <c r="E238" s="153">
        <v>0</v>
      </c>
      <c r="F238" s="155"/>
    </row>
    <row r="239" spans="1:6" hidden="1" x14ac:dyDescent="0.25">
      <c r="A239" s="105" t="s">
        <v>230</v>
      </c>
      <c r="B239" s="106" t="s">
        <v>1068</v>
      </c>
      <c r="C239" s="510">
        <v>0</v>
      </c>
      <c r="D239" s="510">
        <v>0</v>
      </c>
      <c r="E239" s="153">
        <v>0</v>
      </c>
      <c r="F239" s="155"/>
    </row>
    <row r="240" spans="1:6" hidden="1" x14ac:dyDescent="0.25">
      <c r="A240" s="105" t="s">
        <v>232</v>
      </c>
      <c r="B240" s="106" t="s">
        <v>1069</v>
      </c>
      <c r="C240" s="510">
        <v>0</v>
      </c>
      <c r="D240" s="510">
        <v>0</v>
      </c>
      <c r="E240" s="153">
        <v>0</v>
      </c>
      <c r="F240" s="155"/>
    </row>
    <row r="241" spans="1:6" hidden="1" x14ac:dyDescent="0.25">
      <c r="A241" s="105" t="s">
        <v>779</v>
      </c>
      <c r="B241" s="106" t="s">
        <v>1070</v>
      </c>
      <c r="C241" s="510">
        <v>0</v>
      </c>
      <c r="D241" s="510">
        <v>0</v>
      </c>
      <c r="E241" s="153">
        <v>0</v>
      </c>
      <c r="F241" s="155"/>
    </row>
    <row r="242" spans="1:6" hidden="1" x14ac:dyDescent="0.25">
      <c r="A242" s="105" t="s">
        <v>234</v>
      </c>
      <c r="B242" s="106" t="s">
        <v>1071</v>
      </c>
      <c r="C242" s="510">
        <v>0</v>
      </c>
      <c r="D242" s="510">
        <v>0</v>
      </c>
      <c r="E242" s="153">
        <v>0</v>
      </c>
      <c r="F242" s="155"/>
    </row>
    <row r="243" spans="1:6" hidden="1" x14ac:dyDescent="0.25">
      <c r="A243" s="105" t="s">
        <v>782</v>
      </c>
      <c r="B243" s="106" t="s">
        <v>1072</v>
      </c>
      <c r="C243" s="510">
        <v>0</v>
      </c>
      <c r="D243" s="510">
        <v>0</v>
      </c>
      <c r="E243" s="153">
        <v>0</v>
      </c>
      <c r="F243" s="155"/>
    </row>
    <row r="244" spans="1:6" ht="25.5" hidden="1" x14ac:dyDescent="0.25">
      <c r="A244" s="105" t="s">
        <v>784</v>
      </c>
      <c r="B244" s="106" t="s">
        <v>1073</v>
      </c>
      <c r="C244" s="510">
        <v>0</v>
      </c>
      <c r="D244" s="510">
        <v>0</v>
      </c>
      <c r="E244" s="153">
        <v>0</v>
      </c>
      <c r="F244" s="155"/>
    </row>
    <row r="245" spans="1:6" ht="25.5" hidden="1" x14ac:dyDescent="0.25">
      <c r="A245" s="105" t="s">
        <v>786</v>
      </c>
      <c r="B245" s="106" t="s">
        <v>1074</v>
      </c>
      <c r="C245" s="510">
        <v>0</v>
      </c>
      <c r="D245" s="510">
        <v>0</v>
      </c>
      <c r="E245" s="153">
        <v>0</v>
      </c>
      <c r="F245" s="155"/>
    </row>
    <row r="246" spans="1:6" hidden="1" x14ac:dyDescent="0.25">
      <c r="A246" s="105" t="s">
        <v>788</v>
      </c>
      <c r="B246" s="106" t="s">
        <v>1075</v>
      </c>
      <c r="C246" s="510">
        <v>0</v>
      </c>
      <c r="D246" s="510">
        <v>0</v>
      </c>
      <c r="E246" s="153">
        <v>0</v>
      </c>
      <c r="F246" s="155"/>
    </row>
    <row r="247" spans="1:6" hidden="1" x14ac:dyDescent="0.25">
      <c r="A247" s="105" t="s">
        <v>790</v>
      </c>
      <c r="B247" s="106" t="s">
        <v>1076</v>
      </c>
      <c r="C247" s="510">
        <v>0</v>
      </c>
      <c r="D247" s="510">
        <v>0</v>
      </c>
      <c r="E247" s="153">
        <v>0</v>
      </c>
      <c r="F247" s="155"/>
    </row>
    <row r="248" spans="1:6" ht="25.5" hidden="1" x14ac:dyDescent="0.25">
      <c r="A248" s="105" t="s">
        <v>792</v>
      </c>
      <c r="B248" s="106" t="s">
        <v>1077</v>
      </c>
      <c r="C248" s="510">
        <v>0</v>
      </c>
      <c r="D248" s="510">
        <v>0</v>
      </c>
      <c r="E248" s="153">
        <v>0</v>
      </c>
      <c r="F248" s="155"/>
    </row>
    <row r="249" spans="1:6" hidden="1" x14ac:dyDescent="0.25">
      <c r="A249" s="105" t="s">
        <v>236</v>
      </c>
      <c r="B249" s="106" t="s">
        <v>1078</v>
      </c>
      <c r="C249" s="510">
        <v>0</v>
      </c>
      <c r="D249" s="510">
        <v>0</v>
      </c>
      <c r="E249" s="153">
        <v>0</v>
      </c>
      <c r="F249" s="155"/>
    </row>
    <row r="250" spans="1:6" ht="25.5" hidden="1" x14ac:dyDescent="0.25">
      <c r="A250" s="115" t="s">
        <v>238</v>
      </c>
      <c r="B250" s="116" t="s">
        <v>339</v>
      </c>
      <c r="C250" s="510">
        <v>0</v>
      </c>
      <c r="D250" s="510">
        <v>0</v>
      </c>
      <c r="E250" s="153">
        <v>0</v>
      </c>
      <c r="F250" s="155"/>
    </row>
    <row r="251" spans="1:6" ht="38.25" hidden="1" x14ac:dyDescent="0.25">
      <c r="A251" s="105" t="s">
        <v>796</v>
      </c>
      <c r="B251" s="106" t="s">
        <v>1079</v>
      </c>
      <c r="C251" s="510">
        <v>0</v>
      </c>
      <c r="D251" s="510">
        <v>0</v>
      </c>
      <c r="E251" s="153">
        <v>0</v>
      </c>
      <c r="F251" s="155"/>
    </row>
    <row r="252" spans="1:6" ht="38.25" hidden="1" x14ac:dyDescent="0.25">
      <c r="A252" s="105" t="s">
        <v>798</v>
      </c>
      <c r="B252" s="106" t="s">
        <v>1080</v>
      </c>
      <c r="C252" s="510">
        <v>0</v>
      </c>
      <c r="D252" s="510">
        <v>0</v>
      </c>
      <c r="E252" s="153">
        <v>0</v>
      </c>
      <c r="F252" s="155"/>
    </row>
    <row r="253" spans="1:6" hidden="1" x14ac:dyDescent="0.25">
      <c r="A253" s="105" t="s">
        <v>240</v>
      </c>
      <c r="B253" s="106" t="s">
        <v>1081</v>
      </c>
      <c r="C253" s="510">
        <v>0</v>
      </c>
      <c r="D253" s="510">
        <v>0</v>
      </c>
      <c r="E253" s="153">
        <v>0</v>
      </c>
      <c r="F253" s="155"/>
    </row>
    <row r="254" spans="1:6" hidden="1" x14ac:dyDescent="0.25">
      <c r="A254" s="105" t="s">
        <v>242</v>
      </c>
      <c r="B254" s="106" t="s">
        <v>1082</v>
      </c>
      <c r="C254" s="510">
        <v>0</v>
      </c>
      <c r="D254" s="510">
        <v>0</v>
      </c>
      <c r="E254" s="153">
        <v>0</v>
      </c>
      <c r="F254" s="155"/>
    </row>
    <row r="255" spans="1:6" hidden="1" x14ac:dyDescent="0.25">
      <c r="A255" s="105" t="s">
        <v>244</v>
      </c>
      <c r="B255" s="106" t="s">
        <v>1083</v>
      </c>
      <c r="C255" s="510">
        <v>0</v>
      </c>
      <c r="D255" s="510">
        <v>0</v>
      </c>
      <c r="E255" s="153">
        <v>0</v>
      </c>
      <c r="F255" s="155"/>
    </row>
    <row r="256" spans="1:6" hidden="1" x14ac:dyDescent="0.25">
      <c r="A256" s="105" t="s">
        <v>246</v>
      </c>
      <c r="B256" s="106" t="s">
        <v>1084</v>
      </c>
      <c r="C256" s="510">
        <v>0</v>
      </c>
      <c r="D256" s="510">
        <v>0</v>
      </c>
      <c r="E256" s="153">
        <v>0</v>
      </c>
      <c r="F256" s="155"/>
    </row>
    <row r="257" spans="1:6" hidden="1" x14ac:dyDescent="0.25">
      <c r="A257" s="105" t="s">
        <v>804</v>
      </c>
      <c r="B257" s="106" t="s">
        <v>1085</v>
      </c>
      <c r="C257" s="510">
        <v>0</v>
      </c>
      <c r="D257" s="510">
        <v>0</v>
      </c>
      <c r="E257" s="153">
        <v>0</v>
      </c>
      <c r="F257" s="155"/>
    </row>
    <row r="258" spans="1:6" ht="25.5" hidden="1" x14ac:dyDescent="0.25">
      <c r="A258" s="105" t="s">
        <v>806</v>
      </c>
      <c r="B258" s="106" t="s">
        <v>1086</v>
      </c>
      <c r="C258" s="510">
        <v>0</v>
      </c>
      <c r="D258" s="510">
        <v>0</v>
      </c>
      <c r="E258" s="153">
        <v>0</v>
      </c>
      <c r="F258" s="155"/>
    </row>
    <row r="259" spans="1:6" ht="25.5" hidden="1" x14ac:dyDescent="0.25">
      <c r="A259" s="105" t="s">
        <v>808</v>
      </c>
      <c r="B259" s="106" t="s">
        <v>1087</v>
      </c>
      <c r="C259" s="510">
        <v>0</v>
      </c>
      <c r="D259" s="510">
        <v>0</v>
      </c>
      <c r="E259" s="153">
        <v>0</v>
      </c>
      <c r="F259" s="155"/>
    </row>
    <row r="260" spans="1:6" hidden="1" x14ac:dyDescent="0.25">
      <c r="A260" s="105" t="s">
        <v>810</v>
      </c>
      <c r="B260" s="106" t="s">
        <v>1088</v>
      </c>
      <c r="C260" s="510">
        <v>0</v>
      </c>
      <c r="D260" s="510">
        <v>0</v>
      </c>
      <c r="E260" s="153">
        <v>0</v>
      </c>
      <c r="F260" s="155"/>
    </row>
    <row r="261" spans="1:6" hidden="1" x14ac:dyDescent="0.25">
      <c r="A261" s="105" t="s">
        <v>812</v>
      </c>
      <c r="B261" s="106" t="s">
        <v>1089</v>
      </c>
      <c r="C261" s="510">
        <v>0</v>
      </c>
      <c r="D261" s="510">
        <v>0</v>
      </c>
      <c r="E261" s="153">
        <v>0</v>
      </c>
      <c r="F261" s="155"/>
    </row>
    <row r="262" spans="1:6" ht="25.5" hidden="1" x14ac:dyDescent="0.25">
      <c r="A262" s="105" t="s">
        <v>814</v>
      </c>
      <c r="B262" s="106" t="s">
        <v>1090</v>
      </c>
      <c r="C262" s="510">
        <v>0</v>
      </c>
      <c r="D262" s="510">
        <v>0</v>
      </c>
      <c r="E262" s="153">
        <v>0</v>
      </c>
      <c r="F262" s="155"/>
    </row>
    <row r="263" spans="1:6" hidden="1" x14ac:dyDescent="0.25">
      <c r="A263" s="105" t="s">
        <v>816</v>
      </c>
      <c r="B263" s="106" t="s">
        <v>1091</v>
      </c>
      <c r="C263" s="510">
        <v>0</v>
      </c>
      <c r="D263" s="510">
        <v>0</v>
      </c>
      <c r="E263" s="153">
        <v>0</v>
      </c>
      <c r="F263" s="155"/>
    </row>
    <row r="264" spans="1:6" ht="25.5" hidden="1" x14ac:dyDescent="0.25">
      <c r="A264" s="105" t="s">
        <v>818</v>
      </c>
      <c r="B264" s="106" t="s">
        <v>1092</v>
      </c>
      <c r="C264" s="510">
        <v>0</v>
      </c>
      <c r="D264" s="510">
        <v>0</v>
      </c>
      <c r="E264" s="153">
        <v>0</v>
      </c>
      <c r="F264" s="155"/>
    </row>
    <row r="265" spans="1:6" hidden="1" x14ac:dyDescent="0.25">
      <c r="A265" s="105" t="s">
        <v>820</v>
      </c>
      <c r="B265" s="106" t="s">
        <v>1093</v>
      </c>
      <c r="C265" s="510">
        <v>0</v>
      </c>
      <c r="D265" s="510">
        <v>0</v>
      </c>
      <c r="E265" s="153">
        <v>0</v>
      </c>
      <c r="F265" s="155"/>
    </row>
    <row r="266" spans="1:6" hidden="1" x14ac:dyDescent="0.25">
      <c r="A266" s="105" t="s">
        <v>822</v>
      </c>
      <c r="B266" s="106" t="s">
        <v>1094</v>
      </c>
      <c r="C266" s="510">
        <v>0</v>
      </c>
      <c r="D266" s="510">
        <v>0</v>
      </c>
      <c r="E266" s="153">
        <v>0</v>
      </c>
      <c r="F266" s="155"/>
    </row>
    <row r="267" spans="1:6" hidden="1" x14ac:dyDescent="0.25">
      <c r="A267" s="105" t="s">
        <v>824</v>
      </c>
      <c r="B267" s="106" t="s">
        <v>1095</v>
      </c>
      <c r="C267" s="510">
        <v>0</v>
      </c>
      <c r="D267" s="510">
        <v>0</v>
      </c>
      <c r="E267" s="153">
        <v>0</v>
      </c>
      <c r="F267" s="155"/>
    </row>
    <row r="268" spans="1:6" hidden="1" x14ac:dyDescent="0.25">
      <c r="A268" s="105" t="s">
        <v>826</v>
      </c>
      <c r="B268" s="106" t="s">
        <v>1096</v>
      </c>
      <c r="C268" s="510">
        <v>0</v>
      </c>
      <c r="D268" s="510">
        <v>0</v>
      </c>
      <c r="E268" s="153">
        <v>0</v>
      </c>
      <c r="F268" s="155"/>
    </row>
    <row r="269" spans="1:6" hidden="1" x14ac:dyDescent="0.25">
      <c r="A269" s="105" t="s">
        <v>828</v>
      </c>
      <c r="B269" s="106" t="s">
        <v>1097</v>
      </c>
      <c r="C269" s="510">
        <v>0</v>
      </c>
      <c r="D269" s="510">
        <v>0</v>
      </c>
      <c r="E269" s="153">
        <v>0</v>
      </c>
      <c r="F269" s="155"/>
    </row>
    <row r="270" spans="1:6" ht="25.5" hidden="1" x14ac:dyDescent="0.25">
      <c r="A270" s="105" t="s">
        <v>830</v>
      </c>
      <c r="B270" s="106" t="s">
        <v>1098</v>
      </c>
      <c r="C270" s="510">
        <v>0</v>
      </c>
      <c r="D270" s="510">
        <v>0</v>
      </c>
      <c r="E270" s="153">
        <v>0</v>
      </c>
      <c r="F270" s="155"/>
    </row>
    <row r="271" spans="1:6" ht="25.5" hidden="1" x14ac:dyDescent="0.25">
      <c r="A271" s="105" t="s">
        <v>832</v>
      </c>
      <c r="B271" s="106" t="s">
        <v>1099</v>
      </c>
      <c r="C271" s="510">
        <v>0</v>
      </c>
      <c r="D271" s="510">
        <v>0</v>
      </c>
      <c r="E271" s="153">
        <v>0</v>
      </c>
      <c r="F271" s="155"/>
    </row>
    <row r="272" spans="1:6" hidden="1" x14ac:dyDescent="0.25">
      <c r="A272" s="105" t="s">
        <v>312</v>
      </c>
      <c r="B272" s="106" t="s">
        <v>1100</v>
      </c>
      <c r="C272" s="510">
        <v>0</v>
      </c>
      <c r="D272" s="510">
        <v>0</v>
      </c>
      <c r="E272" s="153">
        <v>0</v>
      </c>
      <c r="F272" s="155"/>
    </row>
    <row r="273" spans="1:6" hidden="1" x14ac:dyDescent="0.25">
      <c r="A273" s="105" t="s">
        <v>835</v>
      </c>
      <c r="B273" s="106" t="s">
        <v>1101</v>
      </c>
      <c r="C273" s="510">
        <v>0</v>
      </c>
      <c r="D273" s="510">
        <v>0</v>
      </c>
      <c r="E273" s="153">
        <v>0</v>
      </c>
      <c r="F273" s="155"/>
    </row>
    <row r="274" spans="1:6" ht="25.5" hidden="1" x14ac:dyDescent="0.25">
      <c r="A274" s="105" t="s">
        <v>837</v>
      </c>
      <c r="B274" s="106" t="s">
        <v>1102</v>
      </c>
      <c r="C274" s="510">
        <v>0</v>
      </c>
      <c r="D274" s="510">
        <v>0</v>
      </c>
      <c r="E274" s="153">
        <v>0</v>
      </c>
      <c r="F274" s="155"/>
    </row>
    <row r="275" spans="1:6" hidden="1" x14ac:dyDescent="0.25">
      <c r="A275" s="105" t="s">
        <v>839</v>
      </c>
      <c r="B275" s="106" t="s">
        <v>1103</v>
      </c>
      <c r="C275" s="510">
        <v>0</v>
      </c>
      <c r="D275" s="510">
        <v>0</v>
      </c>
      <c r="E275" s="153">
        <v>0</v>
      </c>
      <c r="F275" s="155"/>
    </row>
    <row r="276" spans="1:6" ht="25.5" hidden="1" x14ac:dyDescent="0.25">
      <c r="A276" s="115" t="s">
        <v>329</v>
      </c>
      <c r="B276" s="116" t="s">
        <v>340</v>
      </c>
      <c r="C276" s="511">
        <f t="shared" ref="C276:D276" si="1">+C251+C252+C264</f>
        <v>0</v>
      </c>
      <c r="D276" s="511">
        <f t="shared" si="1"/>
        <v>0</v>
      </c>
      <c r="E276" s="153">
        <v>0</v>
      </c>
      <c r="F276" s="155"/>
    </row>
    <row r="277" spans="1:6" ht="25.5" x14ac:dyDescent="0.25">
      <c r="A277" s="512" t="s">
        <v>331</v>
      </c>
      <c r="B277" s="513" t="s">
        <v>341</v>
      </c>
      <c r="C277" s="514">
        <f t="shared" ref="C277:D277" si="2">+C49+C85+C185+C215+C224+C250+C276</f>
        <v>310000</v>
      </c>
      <c r="D277" s="514">
        <f t="shared" si="2"/>
        <v>334000</v>
      </c>
      <c r="E277" s="216">
        <f>+E215</f>
        <v>337610</v>
      </c>
      <c r="F277" s="216"/>
    </row>
    <row r="278" spans="1:6" hidden="1" x14ac:dyDescent="0.25">
      <c r="A278" s="99"/>
      <c r="B278" s="99"/>
      <c r="C278" s="510">
        <v>0</v>
      </c>
      <c r="D278" s="510">
        <v>0</v>
      </c>
      <c r="E278" s="410">
        <v>0</v>
      </c>
      <c r="F278" s="155"/>
    </row>
    <row r="279" spans="1:6" ht="25.5" hidden="1" x14ac:dyDescent="0.25">
      <c r="A279" s="105" t="s">
        <v>13</v>
      </c>
      <c r="B279" s="106" t="s">
        <v>1104</v>
      </c>
      <c r="C279" s="510">
        <v>0</v>
      </c>
      <c r="D279" s="510">
        <v>0</v>
      </c>
      <c r="E279" s="410">
        <v>0</v>
      </c>
      <c r="F279" s="216"/>
    </row>
    <row r="280" spans="1:6" hidden="1" x14ac:dyDescent="0.25">
      <c r="A280" s="105" t="s">
        <v>82</v>
      </c>
      <c r="B280" s="106" t="s">
        <v>1105</v>
      </c>
      <c r="C280" s="510">
        <v>0</v>
      </c>
      <c r="D280" s="510">
        <v>0</v>
      </c>
      <c r="E280" s="410">
        <v>0</v>
      </c>
      <c r="F280" s="155"/>
    </row>
    <row r="281" spans="1:6" ht="25.5" hidden="1" x14ac:dyDescent="0.25">
      <c r="A281" s="105" t="s">
        <v>83</v>
      </c>
      <c r="B281" s="106" t="s">
        <v>1106</v>
      </c>
      <c r="C281" s="510">
        <v>0</v>
      </c>
      <c r="D281" s="510">
        <v>0</v>
      </c>
      <c r="E281" s="410">
        <v>0</v>
      </c>
      <c r="F281" s="155"/>
    </row>
    <row r="282" spans="1:6" ht="25.5" hidden="1" x14ac:dyDescent="0.25">
      <c r="A282" s="105" t="s">
        <v>84</v>
      </c>
      <c r="B282" s="106" t="s">
        <v>1107</v>
      </c>
      <c r="C282" s="510">
        <v>0</v>
      </c>
      <c r="D282" s="510">
        <v>0</v>
      </c>
      <c r="E282" s="410">
        <v>0</v>
      </c>
      <c r="F282" s="155"/>
    </row>
    <row r="283" spans="1:6" hidden="1" x14ac:dyDescent="0.25">
      <c r="A283" s="105" t="s">
        <v>85</v>
      </c>
      <c r="B283" s="106" t="s">
        <v>1108</v>
      </c>
      <c r="C283" s="510">
        <v>0</v>
      </c>
      <c r="D283" s="510">
        <v>0</v>
      </c>
      <c r="E283" s="410">
        <v>0</v>
      </c>
      <c r="F283" s="155"/>
    </row>
    <row r="284" spans="1:6" ht="25.5" hidden="1" x14ac:dyDescent="0.25">
      <c r="A284" s="113" t="s">
        <v>117</v>
      </c>
      <c r="B284" s="114" t="s">
        <v>1109</v>
      </c>
      <c r="C284" s="510">
        <v>0</v>
      </c>
      <c r="D284" s="510">
        <v>0</v>
      </c>
      <c r="E284" s="410">
        <v>0</v>
      </c>
      <c r="F284" s="155"/>
    </row>
    <row r="285" spans="1:6" ht="25.5" hidden="1" x14ac:dyDescent="0.25">
      <c r="A285" s="105" t="s">
        <v>14</v>
      </c>
      <c r="B285" s="106" t="s">
        <v>1110</v>
      </c>
      <c r="C285" s="510">
        <v>0</v>
      </c>
      <c r="D285" s="510">
        <v>0</v>
      </c>
      <c r="E285" s="410">
        <v>0</v>
      </c>
      <c r="F285" s="155"/>
    </row>
    <row r="286" spans="1:6" hidden="1" x14ac:dyDescent="0.25">
      <c r="A286" s="105" t="s">
        <v>118</v>
      </c>
      <c r="B286" s="106" t="s">
        <v>1111</v>
      </c>
      <c r="C286" s="510">
        <v>0</v>
      </c>
      <c r="D286" s="510">
        <v>0</v>
      </c>
      <c r="E286" s="410">
        <v>0</v>
      </c>
      <c r="F286" s="155"/>
    </row>
    <row r="287" spans="1:6" hidden="1" x14ac:dyDescent="0.25">
      <c r="A287" s="105" t="s">
        <v>114</v>
      </c>
      <c r="B287" s="106" t="s">
        <v>1112</v>
      </c>
      <c r="C287" s="510">
        <v>0</v>
      </c>
      <c r="D287" s="510">
        <v>0</v>
      </c>
      <c r="E287" s="410">
        <v>0</v>
      </c>
      <c r="F287" s="155"/>
    </row>
    <row r="288" spans="1:6" ht="25.5" hidden="1" x14ac:dyDescent="0.25">
      <c r="A288" s="105" t="s">
        <v>15</v>
      </c>
      <c r="B288" s="106" t="s">
        <v>1113</v>
      </c>
      <c r="C288" s="510">
        <v>0</v>
      </c>
      <c r="D288" s="510">
        <v>0</v>
      </c>
      <c r="E288" s="410">
        <v>0</v>
      </c>
      <c r="F288" s="155"/>
    </row>
    <row r="289" spans="1:6" ht="25.5" hidden="1" x14ac:dyDescent="0.25">
      <c r="A289" s="105" t="s">
        <v>119</v>
      </c>
      <c r="B289" s="106" t="s">
        <v>1114</v>
      </c>
      <c r="C289" s="510">
        <v>0</v>
      </c>
      <c r="D289" s="510">
        <v>0</v>
      </c>
      <c r="E289" s="410">
        <v>0</v>
      </c>
      <c r="F289" s="155"/>
    </row>
    <row r="290" spans="1:6" ht="25.5" hidden="1" x14ac:dyDescent="0.25">
      <c r="A290" s="105" t="s">
        <v>120</v>
      </c>
      <c r="B290" s="106" t="s">
        <v>1115</v>
      </c>
      <c r="C290" s="510">
        <v>0</v>
      </c>
      <c r="D290" s="510">
        <v>0</v>
      </c>
      <c r="E290" s="410">
        <v>0</v>
      </c>
      <c r="F290" s="155"/>
    </row>
    <row r="291" spans="1:6" ht="25.5" hidden="1" x14ac:dyDescent="0.25">
      <c r="A291" s="113" t="s">
        <v>16</v>
      </c>
      <c r="B291" s="114" t="s">
        <v>1116</v>
      </c>
      <c r="C291" s="510">
        <v>0</v>
      </c>
      <c r="D291" s="510">
        <v>0</v>
      </c>
      <c r="E291" s="410">
        <v>0</v>
      </c>
      <c r="F291" s="155"/>
    </row>
    <row r="292" spans="1:6" ht="25.5" x14ac:dyDescent="0.25">
      <c r="A292" s="105" t="s">
        <v>121</v>
      </c>
      <c r="B292" s="106" t="s">
        <v>342</v>
      </c>
      <c r="C292" s="498">
        <v>411565</v>
      </c>
      <c r="D292" s="498">
        <v>411565</v>
      </c>
      <c r="E292" s="153">
        <v>411565</v>
      </c>
      <c r="F292" s="155"/>
    </row>
    <row r="293" spans="1:6" ht="25.5" x14ac:dyDescent="0.25">
      <c r="A293" s="105" t="s">
        <v>17</v>
      </c>
      <c r="B293" s="106" t="s">
        <v>1117</v>
      </c>
      <c r="C293" s="498">
        <v>0</v>
      </c>
      <c r="D293" s="498">
        <v>0</v>
      </c>
      <c r="E293" s="153"/>
      <c r="F293" s="155"/>
    </row>
    <row r="294" spans="1:6" ht="25.5" x14ac:dyDescent="0.25">
      <c r="A294" s="113" t="s">
        <v>18</v>
      </c>
      <c r="B294" s="114" t="s">
        <v>1118</v>
      </c>
      <c r="C294" s="515">
        <f t="shared" ref="C294" si="3">C292</f>
        <v>411565</v>
      </c>
      <c r="D294" s="515">
        <f>D292</f>
        <v>411565</v>
      </c>
      <c r="E294" s="155">
        <f>E292</f>
        <v>411565</v>
      </c>
      <c r="F294" s="155"/>
    </row>
    <row r="295" spans="1:6" ht="25.5" hidden="1" x14ac:dyDescent="0.25">
      <c r="A295" s="105" t="s">
        <v>19</v>
      </c>
      <c r="B295" s="106" t="s">
        <v>1119</v>
      </c>
      <c r="C295" s="498">
        <v>0</v>
      </c>
      <c r="D295" s="498">
        <v>0</v>
      </c>
      <c r="E295" s="153">
        <v>0</v>
      </c>
      <c r="F295" s="155"/>
    </row>
    <row r="296" spans="1:6" ht="25.5" hidden="1" x14ac:dyDescent="0.25">
      <c r="A296" s="105" t="s">
        <v>20</v>
      </c>
      <c r="B296" s="106" t="s">
        <v>1120</v>
      </c>
      <c r="C296" s="498">
        <v>0</v>
      </c>
      <c r="D296" s="498">
        <v>0</v>
      </c>
      <c r="E296" s="153">
        <v>0</v>
      </c>
      <c r="F296" s="155"/>
    </row>
    <row r="297" spans="1:6" x14ac:dyDescent="0.25">
      <c r="A297" s="105" t="s">
        <v>21</v>
      </c>
      <c r="B297" s="106" t="s">
        <v>1121</v>
      </c>
      <c r="C297" s="498">
        <v>30163435</v>
      </c>
      <c r="D297" s="498">
        <v>30163435</v>
      </c>
      <c r="E297" s="153">
        <v>28271350</v>
      </c>
      <c r="F297" s="155"/>
    </row>
    <row r="298" spans="1:6" hidden="1" x14ac:dyDescent="0.25">
      <c r="A298" s="105" t="s">
        <v>22</v>
      </c>
      <c r="B298" s="106" t="s">
        <v>1122</v>
      </c>
      <c r="C298" s="498">
        <v>0</v>
      </c>
      <c r="D298" s="498">
        <v>0</v>
      </c>
      <c r="E298" s="153">
        <v>0</v>
      </c>
      <c r="F298" s="155"/>
    </row>
    <row r="299" spans="1:6" ht="25.5" hidden="1" x14ac:dyDescent="0.25">
      <c r="A299" s="105" t="s">
        <v>23</v>
      </c>
      <c r="B299" s="106" t="s">
        <v>1123</v>
      </c>
      <c r="C299" s="498">
        <v>0</v>
      </c>
      <c r="D299" s="498">
        <v>0</v>
      </c>
      <c r="E299" s="153">
        <v>0</v>
      </c>
      <c r="F299" s="153"/>
    </row>
    <row r="300" spans="1:6" ht="25.5" hidden="1" x14ac:dyDescent="0.25">
      <c r="A300" s="105" t="s">
        <v>24</v>
      </c>
      <c r="B300" s="106" t="s">
        <v>1124</v>
      </c>
      <c r="C300" s="498">
        <v>0</v>
      </c>
      <c r="D300" s="498">
        <v>0</v>
      </c>
      <c r="E300" s="155">
        <v>0</v>
      </c>
      <c r="F300" s="155"/>
    </row>
    <row r="301" spans="1:6" ht="25.5" x14ac:dyDescent="0.25">
      <c r="A301" s="113" t="s">
        <v>122</v>
      </c>
      <c r="B301" s="114" t="s">
        <v>1125</v>
      </c>
      <c r="C301" s="515">
        <f>C297+C294</f>
        <v>30575000</v>
      </c>
      <c r="D301" s="515">
        <f>D297+D294</f>
        <v>30575000</v>
      </c>
      <c r="E301" s="155">
        <f>E297+E294</f>
        <v>28682915</v>
      </c>
      <c r="F301" s="155"/>
    </row>
    <row r="302" spans="1:6" ht="25.5" hidden="1" x14ac:dyDescent="0.25">
      <c r="A302" s="105" t="s">
        <v>25</v>
      </c>
      <c r="B302" s="106" t="s">
        <v>1126</v>
      </c>
      <c r="C302" s="498">
        <v>0</v>
      </c>
      <c r="D302" s="498">
        <v>0</v>
      </c>
      <c r="E302" s="153">
        <v>0</v>
      </c>
      <c r="F302" s="155"/>
    </row>
    <row r="303" spans="1:6" ht="25.5" hidden="1" x14ac:dyDescent="0.25">
      <c r="A303" s="105" t="s">
        <v>26</v>
      </c>
      <c r="B303" s="106" t="s">
        <v>1127</v>
      </c>
      <c r="C303" s="498">
        <v>0</v>
      </c>
      <c r="D303" s="498">
        <v>0</v>
      </c>
      <c r="E303" s="153">
        <v>0</v>
      </c>
      <c r="F303" s="153"/>
    </row>
    <row r="304" spans="1:6" hidden="1" x14ac:dyDescent="0.25">
      <c r="A304" s="105" t="s">
        <v>123</v>
      </c>
      <c r="B304" s="106" t="s">
        <v>1128</v>
      </c>
      <c r="C304" s="498">
        <v>0</v>
      </c>
      <c r="D304" s="498">
        <v>0</v>
      </c>
      <c r="E304" s="153">
        <v>0</v>
      </c>
      <c r="F304" s="155"/>
    </row>
    <row r="305" spans="1:6" ht="25.5" hidden="1" x14ac:dyDescent="0.25">
      <c r="A305" s="105" t="s">
        <v>27</v>
      </c>
      <c r="B305" s="106" t="s">
        <v>1129</v>
      </c>
      <c r="C305" s="498">
        <v>0</v>
      </c>
      <c r="D305" s="498">
        <v>0</v>
      </c>
      <c r="E305" s="153">
        <v>0</v>
      </c>
      <c r="F305" s="155"/>
    </row>
    <row r="306" spans="1:6" ht="25.5" hidden="1" x14ac:dyDescent="0.25">
      <c r="A306" s="105" t="s">
        <v>28</v>
      </c>
      <c r="B306" s="106" t="s">
        <v>1130</v>
      </c>
      <c r="C306" s="498">
        <v>0</v>
      </c>
      <c r="D306" s="498">
        <v>0</v>
      </c>
      <c r="E306" s="153">
        <v>0</v>
      </c>
      <c r="F306" s="155"/>
    </row>
    <row r="307" spans="1:6" hidden="1" x14ac:dyDescent="0.25">
      <c r="A307" s="105" t="s">
        <v>29</v>
      </c>
      <c r="B307" s="106" t="s">
        <v>1131</v>
      </c>
      <c r="C307" s="498">
        <v>0</v>
      </c>
      <c r="D307" s="498">
        <v>0</v>
      </c>
      <c r="E307" s="153">
        <v>0</v>
      </c>
      <c r="F307" s="155"/>
    </row>
    <row r="308" spans="1:6" hidden="1" x14ac:dyDescent="0.25">
      <c r="A308" s="105" t="s">
        <v>436</v>
      </c>
      <c r="B308" s="106" t="s">
        <v>1132</v>
      </c>
      <c r="C308" s="498">
        <v>0</v>
      </c>
      <c r="D308" s="498">
        <v>0</v>
      </c>
      <c r="E308" s="153">
        <v>0</v>
      </c>
      <c r="F308" s="155"/>
    </row>
    <row r="309" spans="1:6" ht="25.5" hidden="1" x14ac:dyDescent="0.25">
      <c r="A309" s="113" t="s">
        <v>30</v>
      </c>
      <c r="B309" s="114" t="s">
        <v>1133</v>
      </c>
      <c r="C309" s="498">
        <v>0</v>
      </c>
      <c r="D309" s="498">
        <v>0</v>
      </c>
      <c r="E309" s="153">
        <v>0</v>
      </c>
      <c r="F309" s="155"/>
    </row>
    <row r="310" spans="1:6" ht="25.5" hidden="1" x14ac:dyDescent="0.25">
      <c r="A310" s="105" t="s">
        <v>31</v>
      </c>
      <c r="B310" s="106" t="s">
        <v>1134</v>
      </c>
      <c r="C310" s="498">
        <v>0</v>
      </c>
      <c r="D310" s="498">
        <v>0</v>
      </c>
      <c r="E310" s="153">
        <v>0</v>
      </c>
      <c r="F310" s="155"/>
    </row>
    <row r="311" spans="1:6" ht="25.5" x14ac:dyDescent="0.25">
      <c r="A311" s="113" t="s">
        <v>32</v>
      </c>
      <c r="B311" s="114" t="s">
        <v>1135</v>
      </c>
      <c r="C311" s="515">
        <f t="shared" ref="C311:D311" si="4">C301</f>
        <v>30575000</v>
      </c>
      <c r="D311" s="515">
        <f t="shared" si="4"/>
        <v>30575000</v>
      </c>
      <c r="E311" s="155">
        <f>E301</f>
        <v>28682915</v>
      </c>
      <c r="F311" s="155"/>
    </row>
    <row r="312" spans="1:6" x14ac:dyDescent="0.25">
      <c r="A312" s="113"/>
      <c r="B312" s="114"/>
      <c r="C312" s="155"/>
      <c r="D312" s="155"/>
      <c r="E312" s="155"/>
      <c r="F312" s="155"/>
    </row>
    <row r="313" spans="1:6" x14ac:dyDescent="0.25">
      <c r="A313" s="113"/>
      <c r="B313" s="114"/>
      <c r="C313" s="155">
        <f>C311+C277</f>
        <v>30885000</v>
      </c>
      <c r="D313" s="155">
        <f t="shared" ref="D313:E313" si="5">D311+D277</f>
        <v>30909000</v>
      </c>
      <c r="E313" s="155">
        <f t="shared" si="5"/>
        <v>29020525</v>
      </c>
      <c r="F313" s="155"/>
    </row>
    <row r="314" spans="1:6" x14ac:dyDescent="0.25">
      <c r="A314" s="113"/>
      <c r="B314" s="114"/>
      <c r="C314" s="155"/>
      <c r="D314" s="155"/>
      <c r="E314" s="155"/>
      <c r="F314" s="382"/>
    </row>
    <row r="315" spans="1:6" x14ac:dyDescent="0.25">
      <c r="A315" s="99"/>
      <c r="B315" s="99" t="s">
        <v>1176</v>
      </c>
      <c r="C315" s="159"/>
      <c r="D315" s="159"/>
      <c r="E315" s="410"/>
      <c r="F315" s="381"/>
    </row>
    <row r="316" spans="1:6" x14ac:dyDescent="0.25">
      <c r="A316" s="311"/>
      <c r="B316" s="311"/>
      <c r="C316" s="311"/>
      <c r="D316" s="311"/>
      <c r="E316" s="483"/>
      <c r="F316" s="155"/>
    </row>
  </sheetData>
  <autoFilter ref="A6:E320">
    <filterColumn colId="4">
      <filters blank="1">
        <filter val="28 271 350"/>
        <filter val="28 682 915"/>
        <filter val="29 020 525"/>
        <filter val="3 569"/>
        <filter val="334 000"/>
        <filter val="337 610"/>
        <filter val="41"/>
        <filter val="411 565"/>
      </filters>
    </filterColumn>
  </autoFilter>
  <mergeCells count="3"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13"/>
  <sheetViews>
    <sheetView view="pageBreakPreview" topLeftCell="B1" zoomScale="112" zoomScaleNormal="100" zoomScaleSheetLayoutView="112" workbookViewId="0">
      <pane ySplit="7" topLeftCell="A212" activePane="bottomLeft" state="frozen"/>
      <selection activeCell="A3" activeCellId="1" sqref="A2:E2 A3:XFD3"/>
      <selection pane="bottomLeft" activeCell="A2" sqref="A2:F2"/>
    </sheetView>
  </sheetViews>
  <sheetFormatPr defaultRowHeight="15" x14ac:dyDescent="0.25"/>
  <cols>
    <col min="1" max="1" width="9.140625" style="2"/>
    <col min="2" max="2" width="30.7109375" style="2" customWidth="1"/>
    <col min="3" max="3" width="15.28515625" style="2" customWidth="1"/>
    <col min="4" max="4" width="15.7109375" style="2" customWidth="1"/>
    <col min="5" max="5" width="17.85546875" style="2" customWidth="1"/>
    <col min="6" max="6" width="16" style="82" customWidth="1"/>
    <col min="7" max="16384" width="9.140625" style="2"/>
  </cols>
  <sheetData>
    <row r="2" spans="1:6" x14ac:dyDescent="0.25">
      <c r="A2" s="535" t="s">
        <v>1496</v>
      </c>
      <c r="B2" s="535"/>
      <c r="C2" s="535"/>
      <c r="D2" s="535"/>
      <c r="E2" s="535"/>
      <c r="F2" s="535"/>
    </row>
    <row r="3" spans="1:6" x14ac:dyDescent="0.25">
      <c r="A3" s="536" t="s">
        <v>115</v>
      </c>
      <c r="B3" s="536"/>
      <c r="C3" s="536"/>
      <c r="D3" s="536"/>
      <c r="E3" s="536"/>
      <c r="F3" s="536"/>
    </row>
    <row r="5" spans="1:6" x14ac:dyDescent="0.25">
      <c r="A5" s="243"/>
      <c r="B5" s="240"/>
      <c r="C5" s="240"/>
      <c r="D5" s="240"/>
      <c r="E5" s="240"/>
    </row>
    <row r="6" spans="1:6" s="28" customFormat="1" ht="17.25" customHeight="1" x14ac:dyDescent="0.25">
      <c r="A6" s="540" t="s">
        <v>116</v>
      </c>
      <c r="B6" s="540"/>
      <c r="C6" s="540"/>
      <c r="D6" s="540"/>
      <c r="E6" s="540"/>
      <c r="F6" s="540"/>
    </row>
    <row r="7" spans="1:6" ht="51" x14ac:dyDescent="0.25">
      <c r="A7" s="217" t="s">
        <v>9</v>
      </c>
      <c r="B7" s="217" t="s">
        <v>2</v>
      </c>
      <c r="C7" s="217" t="s">
        <v>65</v>
      </c>
      <c r="D7" s="217" t="s">
        <v>69</v>
      </c>
      <c r="E7" s="217" t="s">
        <v>112</v>
      </c>
      <c r="F7" s="244" t="s">
        <v>1181</v>
      </c>
    </row>
    <row r="8" spans="1:6" ht="38.25" x14ac:dyDescent="0.25">
      <c r="A8" s="105" t="s">
        <v>13</v>
      </c>
      <c r="B8" s="106" t="s">
        <v>841</v>
      </c>
      <c r="C8" s="154">
        <v>0</v>
      </c>
      <c r="D8" s="154">
        <v>0</v>
      </c>
      <c r="E8" s="154">
        <v>0</v>
      </c>
      <c r="F8" s="248"/>
    </row>
    <row r="9" spans="1:6" ht="38.25" x14ac:dyDescent="0.25">
      <c r="A9" s="105" t="s">
        <v>82</v>
      </c>
      <c r="B9" s="106" t="s">
        <v>842</v>
      </c>
      <c r="C9" s="154">
        <v>0</v>
      </c>
      <c r="D9" s="154">
        <v>0</v>
      </c>
      <c r="E9" s="154">
        <v>0</v>
      </c>
      <c r="F9" s="248"/>
    </row>
    <row r="10" spans="1:6" ht="51" x14ac:dyDescent="0.25">
      <c r="A10" s="105" t="s">
        <v>83</v>
      </c>
      <c r="B10" s="106" t="s">
        <v>843</v>
      </c>
      <c r="C10" s="154">
        <v>0</v>
      </c>
      <c r="D10" s="154">
        <v>0</v>
      </c>
      <c r="E10" s="154">
        <v>0</v>
      </c>
      <c r="F10" s="248"/>
    </row>
    <row r="11" spans="1:6" ht="38.25" x14ac:dyDescent="0.25">
      <c r="A11" s="105" t="s">
        <v>84</v>
      </c>
      <c r="B11" s="106" t="s">
        <v>844</v>
      </c>
      <c r="C11" s="154">
        <v>0</v>
      </c>
      <c r="D11" s="154">
        <v>0</v>
      </c>
      <c r="E11" s="154">
        <v>0</v>
      </c>
      <c r="F11" s="248"/>
    </row>
    <row r="12" spans="1:6" ht="25.5" x14ac:dyDescent="0.25">
      <c r="A12" s="105" t="s">
        <v>85</v>
      </c>
      <c r="B12" s="106" t="s">
        <v>845</v>
      </c>
      <c r="C12" s="154">
        <v>0</v>
      </c>
      <c r="D12" s="154">
        <v>0</v>
      </c>
      <c r="E12" s="154">
        <v>0</v>
      </c>
      <c r="F12" s="248"/>
    </row>
    <row r="13" spans="1:6" ht="25.5" x14ac:dyDescent="0.25">
      <c r="A13" s="105" t="s">
        <v>117</v>
      </c>
      <c r="B13" s="106" t="s">
        <v>846</v>
      </c>
      <c r="C13" s="154">
        <v>0</v>
      </c>
      <c r="D13" s="154">
        <v>0</v>
      </c>
      <c r="E13" s="154">
        <v>0</v>
      </c>
      <c r="F13" s="248"/>
    </row>
    <row r="14" spans="1:6" ht="38.25" x14ac:dyDescent="0.25">
      <c r="A14" s="107" t="s">
        <v>14</v>
      </c>
      <c r="B14" s="108" t="s">
        <v>847</v>
      </c>
      <c r="C14" s="156">
        <v>0</v>
      </c>
      <c r="D14" s="156">
        <f>SUM(D8:D13)</f>
        <v>0</v>
      </c>
      <c r="E14" s="156">
        <v>0</v>
      </c>
      <c r="F14" s="248"/>
    </row>
    <row r="15" spans="1:6" ht="25.5" x14ac:dyDescent="0.25">
      <c r="A15" s="105" t="s">
        <v>118</v>
      </c>
      <c r="B15" s="106" t="s">
        <v>848</v>
      </c>
      <c r="C15" s="154">
        <v>0</v>
      </c>
      <c r="D15" s="154">
        <v>0</v>
      </c>
      <c r="E15" s="154">
        <v>0</v>
      </c>
      <c r="F15" s="248"/>
    </row>
    <row r="16" spans="1:6" ht="51" x14ac:dyDescent="0.25">
      <c r="A16" s="105" t="s">
        <v>114</v>
      </c>
      <c r="B16" s="106" t="s">
        <v>849</v>
      </c>
      <c r="C16" s="154">
        <v>0</v>
      </c>
      <c r="D16" s="154">
        <v>0</v>
      </c>
      <c r="E16" s="154">
        <v>0</v>
      </c>
      <c r="F16" s="248"/>
    </row>
    <row r="17" spans="1:6" ht="51" x14ac:dyDescent="0.25">
      <c r="A17" s="105" t="s">
        <v>15</v>
      </c>
      <c r="B17" s="106" t="s">
        <v>850</v>
      </c>
      <c r="C17" s="154">
        <v>0</v>
      </c>
      <c r="D17" s="154">
        <f>SUM(D18:D27)</f>
        <v>0</v>
      </c>
      <c r="E17" s="154">
        <v>0</v>
      </c>
      <c r="F17" s="248"/>
    </row>
    <row r="18" spans="1:6" ht="25.5" x14ac:dyDescent="0.25">
      <c r="A18" s="105" t="s">
        <v>119</v>
      </c>
      <c r="B18" s="106" t="s">
        <v>851</v>
      </c>
      <c r="C18" s="154">
        <v>0</v>
      </c>
      <c r="D18" s="154">
        <v>0</v>
      </c>
      <c r="E18" s="154">
        <v>0</v>
      </c>
      <c r="F18" s="248"/>
    </row>
    <row r="19" spans="1:6" ht="25.5" x14ac:dyDescent="0.25">
      <c r="A19" s="105" t="s">
        <v>120</v>
      </c>
      <c r="B19" s="106" t="s">
        <v>852</v>
      </c>
      <c r="C19" s="154">
        <v>0</v>
      </c>
      <c r="D19" s="154">
        <v>0</v>
      </c>
      <c r="E19" s="154">
        <v>0</v>
      </c>
      <c r="F19" s="248"/>
    </row>
    <row r="20" spans="1:6" ht="51" x14ac:dyDescent="0.25">
      <c r="A20" s="105" t="s">
        <v>16</v>
      </c>
      <c r="B20" s="106" t="s">
        <v>853</v>
      </c>
      <c r="C20" s="154">
        <v>0</v>
      </c>
      <c r="D20" s="154">
        <v>0</v>
      </c>
      <c r="E20" s="154">
        <v>0</v>
      </c>
      <c r="F20" s="248"/>
    </row>
    <row r="21" spans="1:6" ht="25.5" x14ac:dyDescent="0.25">
      <c r="A21" s="105" t="s">
        <v>121</v>
      </c>
      <c r="B21" s="106" t="s">
        <v>854</v>
      </c>
      <c r="C21" s="154">
        <v>0</v>
      </c>
      <c r="D21" s="154">
        <v>0</v>
      </c>
      <c r="E21" s="154">
        <v>0</v>
      </c>
      <c r="F21" s="248"/>
    </row>
    <row r="22" spans="1:6" ht="25.5" x14ac:dyDescent="0.25">
      <c r="A22" s="105" t="s">
        <v>17</v>
      </c>
      <c r="B22" s="106" t="s">
        <v>855</v>
      </c>
      <c r="C22" s="154">
        <v>0</v>
      </c>
      <c r="D22" s="154">
        <v>0</v>
      </c>
      <c r="E22" s="154">
        <v>0</v>
      </c>
      <c r="F22" s="248"/>
    </row>
    <row r="23" spans="1:6" ht="25.5" x14ac:dyDescent="0.25">
      <c r="A23" s="105" t="s">
        <v>18</v>
      </c>
      <c r="B23" s="106" t="s">
        <v>856</v>
      </c>
      <c r="C23" s="154">
        <v>0</v>
      </c>
      <c r="D23" s="154">
        <v>0</v>
      </c>
      <c r="E23" s="154">
        <v>0</v>
      </c>
      <c r="F23" s="248"/>
    </row>
    <row r="24" spans="1:6" ht="25.5" x14ac:dyDescent="0.25">
      <c r="A24" s="105" t="s">
        <v>19</v>
      </c>
      <c r="B24" s="106" t="s">
        <v>857</v>
      </c>
      <c r="C24" s="154">
        <v>0</v>
      </c>
      <c r="D24" s="154">
        <v>0</v>
      </c>
      <c r="E24" s="154">
        <v>0</v>
      </c>
      <c r="F24" s="248"/>
    </row>
    <row r="25" spans="1:6" ht="25.5" x14ac:dyDescent="0.25">
      <c r="A25" s="105" t="s">
        <v>20</v>
      </c>
      <c r="B25" s="106" t="s">
        <v>858</v>
      </c>
      <c r="C25" s="154">
        <v>0</v>
      </c>
      <c r="D25" s="154">
        <v>0</v>
      </c>
      <c r="E25" s="154">
        <v>0</v>
      </c>
      <c r="F25" s="248"/>
    </row>
    <row r="26" spans="1:6" ht="38.25" x14ac:dyDescent="0.25">
      <c r="A26" s="105" t="s">
        <v>21</v>
      </c>
      <c r="B26" s="106" t="s">
        <v>859</v>
      </c>
      <c r="C26" s="154">
        <v>0</v>
      </c>
      <c r="D26" s="154">
        <v>0</v>
      </c>
      <c r="E26" s="154">
        <v>0</v>
      </c>
      <c r="F26" s="248"/>
    </row>
    <row r="27" spans="1:6" ht="38.25" x14ac:dyDescent="0.25">
      <c r="A27" s="105" t="s">
        <v>22</v>
      </c>
      <c r="B27" s="106" t="s">
        <v>860</v>
      </c>
      <c r="C27" s="154">
        <v>0</v>
      </c>
      <c r="D27" s="154">
        <v>0</v>
      </c>
      <c r="E27" s="154">
        <v>0</v>
      </c>
      <c r="F27" s="248"/>
    </row>
    <row r="28" spans="1:6" ht="51" x14ac:dyDescent="0.25">
      <c r="A28" s="105" t="s">
        <v>23</v>
      </c>
      <c r="B28" s="106" t="s">
        <v>861</v>
      </c>
      <c r="C28" s="154">
        <v>0</v>
      </c>
      <c r="D28" s="154">
        <f>SUM(D29:D38)</f>
        <v>0</v>
      </c>
      <c r="E28" s="154">
        <v>0</v>
      </c>
      <c r="F28" s="248"/>
    </row>
    <row r="29" spans="1:6" ht="25.5" x14ac:dyDescent="0.25">
      <c r="A29" s="105" t="s">
        <v>24</v>
      </c>
      <c r="B29" s="106" t="s">
        <v>862</v>
      </c>
      <c r="C29" s="154">
        <v>0</v>
      </c>
      <c r="D29" s="154">
        <v>0</v>
      </c>
      <c r="E29" s="154">
        <v>0</v>
      </c>
      <c r="F29" s="248"/>
    </row>
    <row r="30" spans="1:6" ht="25.5" x14ac:dyDescent="0.25">
      <c r="A30" s="105" t="s">
        <v>122</v>
      </c>
      <c r="B30" s="106" t="s">
        <v>863</v>
      </c>
      <c r="C30" s="154">
        <v>0</v>
      </c>
      <c r="D30" s="154">
        <v>0</v>
      </c>
      <c r="E30" s="154">
        <v>0</v>
      </c>
      <c r="F30" s="248"/>
    </row>
    <row r="31" spans="1:6" ht="51" x14ac:dyDescent="0.25">
      <c r="A31" s="105" t="s">
        <v>25</v>
      </c>
      <c r="B31" s="106" t="s">
        <v>864</v>
      </c>
      <c r="C31" s="154">
        <v>0</v>
      </c>
      <c r="D31" s="154">
        <v>0</v>
      </c>
      <c r="E31" s="154">
        <v>0</v>
      </c>
      <c r="F31" s="248"/>
    </row>
    <row r="32" spans="1:6" ht="25.5" x14ac:dyDescent="0.25">
      <c r="A32" s="105" t="s">
        <v>26</v>
      </c>
      <c r="B32" s="106" t="s">
        <v>865</v>
      </c>
      <c r="C32" s="154">
        <v>0</v>
      </c>
      <c r="D32" s="154">
        <v>0</v>
      </c>
      <c r="E32" s="154">
        <v>0</v>
      </c>
      <c r="F32" s="248"/>
    </row>
    <row r="33" spans="1:6" ht="25.5" x14ac:dyDescent="0.25">
      <c r="A33" s="105" t="s">
        <v>123</v>
      </c>
      <c r="B33" s="106" t="s">
        <v>866</v>
      </c>
      <c r="C33" s="154">
        <v>0</v>
      </c>
      <c r="D33" s="154">
        <v>0</v>
      </c>
      <c r="E33" s="154">
        <v>0</v>
      </c>
      <c r="F33" s="248"/>
    </row>
    <row r="34" spans="1:6" ht="25.5" x14ac:dyDescent="0.25">
      <c r="A34" s="105" t="s">
        <v>27</v>
      </c>
      <c r="B34" s="106" t="s">
        <v>867</v>
      </c>
      <c r="C34" s="154">
        <v>0</v>
      </c>
      <c r="D34" s="154">
        <v>0</v>
      </c>
      <c r="E34" s="154">
        <v>0</v>
      </c>
      <c r="F34" s="248"/>
    </row>
    <row r="35" spans="1:6" ht="25.5" x14ac:dyDescent="0.25">
      <c r="A35" s="105" t="s">
        <v>28</v>
      </c>
      <c r="B35" s="106" t="s">
        <v>868</v>
      </c>
      <c r="C35" s="154">
        <v>0</v>
      </c>
      <c r="D35" s="154">
        <v>0</v>
      </c>
      <c r="E35" s="154">
        <v>0</v>
      </c>
      <c r="F35" s="248"/>
    </row>
    <row r="36" spans="1:6" ht="25.5" x14ac:dyDescent="0.25">
      <c r="A36" s="105" t="s">
        <v>29</v>
      </c>
      <c r="B36" s="106" t="s">
        <v>869</v>
      </c>
      <c r="C36" s="154">
        <v>0</v>
      </c>
      <c r="D36" s="154">
        <v>0</v>
      </c>
      <c r="E36" s="154">
        <v>0</v>
      </c>
      <c r="F36" s="248"/>
    </row>
    <row r="37" spans="1:6" ht="38.25" x14ac:dyDescent="0.25">
      <c r="A37" s="105" t="s">
        <v>436</v>
      </c>
      <c r="B37" s="106" t="s">
        <v>870</v>
      </c>
      <c r="C37" s="154">
        <v>0</v>
      </c>
      <c r="D37" s="154">
        <v>0</v>
      </c>
      <c r="E37" s="154">
        <v>0</v>
      </c>
      <c r="F37" s="248"/>
    </row>
    <row r="38" spans="1:6" ht="38.25" x14ac:dyDescent="0.25">
      <c r="A38" s="105" t="s">
        <v>30</v>
      </c>
      <c r="B38" s="106" t="s">
        <v>871</v>
      </c>
      <c r="C38" s="154">
        <v>0</v>
      </c>
      <c r="D38" s="154">
        <v>0</v>
      </c>
      <c r="E38" s="154">
        <v>0</v>
      </c>
      <c r="F38" s="107"/>
    </row>
    <row r="39" spans="1:6" s="3" customFormat="1" ht="12.75" customHeight="1" x14ac:dyDescent="0.2">
      <c r="A39" s="105" t="s">
        <v>31</v>
      </c>
      <c r="B39" s="106" t="s">
        <v>872</v>
      </c>
      <c r="C39" s="154">
        <v>0</v>
      </c>
      <c r="D39" s="154">
        <f>SUM(D40:D49)</f>
        <v>0</v>
      </c>
      <c r="E39" s="154">
        <v>0</v>
      </c>
      <c r="F39" s="249"/>
    </row>
    <row r="40" spans="1:6" s="32" customFormat="1" ht="57" customHeight="1" x14ac:dyDescent="0.25">
      <c r="A40" s="105" t="s">
        <v>32</v>
      </c>
      <c r="B40" s="106" t="s">
        <v>873</v>
      </c>
      <c r="C40" s="154">
        <v>0</v>
      </c>
      <c r="D40" s="154">
        <v>0</v>
      </c>
      <c r="E40" s="154">
        <v>0</v>
      </c>
      <c r="F40" s="193"/>
    </row>
    <row r="41" spans="1:6" s="3" customFormat="1" ht="25.5" x14ac:dyDescent="0.2">
      <c r="A41" s="105" t="s">
        <v>33</v>
      </c>
      <c r="B41" s="106" t="s">
        <v>874</v>
      </c>
      <c r="C41" s="154">
        <v>0</v>
      </c>
      <c r="D41" s="154">
        <v>0</v>
      </c>
      <c r="E41" s="154">
        <v>0</v>
      </c>
      <c r="F41" s="247"/>
    </row>
    <row r="42" spans="1:6" s="3" customFormat="1" ht="51" x14ac:dyDescent="0.2">
      <c r="A42" s="105" t="s">
        <v>34</v>
      </c>
      <c r="B42" s="106" t="s">
        <v>875</v>
      </c>
      <c r="C42" s="154">
        <v>0</v>
      </c>
      <c r="D42" s="154">
        <v>0</v>
      </c>
      <c r="E42" s="154">
        <v>0</v>
      </c>
      <c r="F42" s="247"/>
    </row>
    <row r="43" spans="1:6" s="3" customFormat="1" ht="25.5" x14ac:dyDescent="0.2">
      <c r="A43" s="105" t="s">
        <v>86</v>
      </c>
      <c r="B43" s="106" t="s">
        <v>876</v>
      </c>
      <c r="C43" s="154">
        <v>0</v>
      </c>
      <c r="D43" s="154">
        <v>0</v>
      </c>
      <c r="E43" s="154">
        <v>0</v>
      </c>
      <c r="F43" s="228"/>
    </row>
    <row r="44" spans="1:6" s="3" customFormat="1" ht="25.5" x14ac:dyDescent="0.2">
      <c r="A44" s="105" t="s">
        <v>87</v>
      </c>
      <c r="B44" s="106" t="s">
        <v>877</v>
      </c>
      <c r="C44" s="154">
        <v>0</v>
      </c>
      <c r="D44" s="154">
        <v>0</v>
      </c>
      <c r="E44" s="154">
        <v>0</v>
      </c>
      <c r="F44" s="247"/>
    </row>
    <row r="45" spans="1:6" s="3" customFormat="1" ht="25.5" x14ac:dyDescent="0.2">
      <c r="A45" s="105" t="s">
        <v>88</v>
      </c>
      <c r="B45" s="106" t="s">
        <v>878</v>
      </c>
      <c r="C45" s="154">
        <v>0</v>
      </c>
      <c r="D45" s="154">
        <v>0</v>
      </c>
      <c r="E45" s="154">
        <v>0</v>
      </c>
      <c r="F45" s="247"/>
    </row>
    <row r="46" spans="1:6" s="3" customFormat="1" ht="25.5" x14ac:dyDescent="0.2">
      <c r="A46" s="105" t="s">
        <v>35</v>
      </c>
      <c r="B46" s="106" t="s">
        <v>879</v>
      </c>
      <c r="C46" s="154">
        <v>0</v>
      </c>
      <c r="D46" s="154">
        <v>0</v>
      </c>
      <c r="E46" s="154">
        <v>0</v>
      </c>
      <c r="F46" s="247"/>
    </row>
    <row r="47" spans="1:6" s="3" customFormat="1" ht="25.5" x14ac:dyDescent="0.2">
      <c r="A47" s="105" t="s">
        <v>36</v>
      </c>
      <c r="B47" s="106" t="s">
        <v>880</v>
      </c>
      <c r="C47" s="154">
        <v>0</v>
      </c>
      <c r="D47" s="154">
        <v>0</v>
      </c>
      <c r="E47" s="154">
        <v>0</v>
      </c>
      <c r="F47" s="247"/>
    </row>
    <row r="48" spans="1:6" s="3" customFormat="1" ht="38.25" x14ac:dyDescent="0.2">
      <c r="A48" s="105" t="s">
        <v>467</v>
      </c>
      <c r="B48" s="106" t="s">
        <v>881</v>
      </c>
      <c r="C48" s="154">
        <v>0</v>
      </c>
      <c r="D48" s="154">
        <v>0</v>
      </c>
      <c r="E48" s="154">
        <v>0</v>
      </c>
      <c r="F48" s="228"/>
    </row>
    <row r="49" spans="1:6" s="3" customFormat="1" ht="38.25" x14ac:dyDescent="0.2">
      <c r="A49" s="105" t="s">
        <v>37</v>
      </c>
      <c r="B49" s="106" t="s">
        <v>882</v>
      </c>
      <c r="C49" s="154">
        <v>0</v>
      </c>
      <c r="D49" s="154">
        <v>0</v>
      </c>
      <c r="E49" s="154">
        <v>0</v>
      </c>
      <c r="F49" s="228"/>
    </row>
    <row r="50" spans="1:6" s="3" customFormat="1" ht="38.25" x14ac:dyDescent="0.2">
      <c r="A50" s="212" t="s">
        <v>38</v>
      </c>
      <c r="B50" s="213" t="s">
        <v>333</v>
      </c>
      <c r="C50" s="214">
        <v>0</v>
      </c>
      <c r="D50" s="214">
        <f>+D14+D15+D16+D17+D28+D39</f>
        <v>0</v>
      </c>
      <c r="E50" s="214">
        <v>0</v>
      </c>
      <c r="F50" s="247"/>
    </row>
    <row r="51" spans="1:6" s="3" customFormat="1" ht="25.5" x14ac:dyDescent="0.2">
      <c r="A51" s="105" t="s">
        <v>39</v>
      </c>
      <c r="B51" s="106" t="s">
        <v>883</v>
      </c>
      <c r="C51" s="154">
        <v>0</v>
      </c>
      <c r="D51" s="154">
        <v>0</v>
      </c>
      <c r="E51" s="154">
        <v>0</v>
      </c>
      <c r="F51" s="247"/>
    </row>
    <row r="52" spans="1:6" s="3" customFormat="1" ht="51" x14ac:dyDescent="0.2">
      <c r="A52" s="105" t="s">
        <v>40</v>
      </c>
      <c r="B52" s="106" t="s">
        <v>884</v>
      </c>
      <c r="C52" s="154">
        <v>0</v>
      </c>
      <c r="D52" s="154">
        <v>0</v>
      </c>
      <c r="E52" s="154">
        <v>0</v>
      </c>
      <c r="F52" s="247"/>
    </row>
    <row r="53" spans="1:6" s="3" customFormat="1" ht="51" x14ac:dyDescent="0.2">
      <c r="A53" s="105" t="s">
        <v>484</v>
      </c>
      <c r="B53" s="106" t="s">
        <v>885</v>
      </c>
      <c r="C53" s="154">
        <v>0</v>
      </c>
      <c r="D53" s="154">
        <f>SUM(D54:D63)</f>
        <v>0</v>
      </c>
      <c r="E53" s="154">
        <v>0</v>
      </c>
      <c r="F53" s="247"/>
    </row>
    <row r="54" spans="1:6" s="3" customFormat="1" ht="25.5" x14ac:dyDescent="0.2">
      <c r="A54" s="105" t="s">
        <v>41</v>
      </c>
      <c r="B54" s="106" t="s">
        <v>886</v>
      </c>
      <c r="C54" s="154">
        <v>0</v>
      </c>
      <c r="D54" s="154">
        <v>0</v>
      </c>
      <c r="E54" s="154">
        <v>0</v>
      </c>
      <c r="F54" s="228"/>
    </row>
    <row r="55" spans="1:6" s="3" customFormat="1" ht="25.5" x14ac:dyDescent="0.2">
      <c r="A55" s="105" t="s">
        <v>42</v>
      </c>
      <c r="B55" s="106" t="s">
        <v>887</v>
      </c>
      <c r="C55" s="154">
        <v>0</v>
      </c>
      <c r="D55" s="154">
        <v>0</v>
      </c>
      <c r="E55" s="154">
        <v>0</v>
      </c>
      <c r="F55" s="228"/>
    </row>
    <row r="56" spans="1:6" ht="51" x14ac:dyDescent="0.25">
      <c r="A56" s="105" t="s">
        <v>43</v>
      </c>
      <c r="B56" s="106" t="s">
        <v>888</v>
      </c>
      <c r="C56" s="154">
        <v>0</v>
      </c>
      <c r="D56" s="154">
        <v>0</v>
      </c>
      <c r="E56" s="154">
        <v>0</v>
      </c>
      <c r="F56" s="248"/>
    </row>
    <row r="57" spans="1:6" ht="25.5" x14ac:dyDescent="0.25">
      <c r="A57" s="105" t="s">
        <v>44</v>
      </c>
      <c r="B57" s="106" t="s">
        <v>889</v>
      </c>
      <c r="C57" s="154">
        <v>0</v>
      </c>
      <c r="D57" s="154">
        <v>0</v>
      </c>
      <c r="E57" s="154">
        <v>0</v>
      </c>
      <c r="F57" s="248"/>
    </row>
    <row r="58" spans="1:6" ht="25.5" x14ac:dyDescent="0.25">
      <c r="A58" s="105" t="s">
        <v>192</v>
      </c>
      <c r="B58" s="106" t="s">
        <v>890</v>
      </c>
      <c r="C58" s="154">
        <v>0</v>
      </c>
      <c r="D58" s="154">
        <v>0</v>
      </c>
      <c r="E58" s="154">
        <v>0</v>
      </c>
      <c r="F58" s="248"/>
    </row>
    <row r="59" spans="1:6" ht="25.5" x14ac:dyDescent="0.25">
      <c r="A59" s="105" t="s">
        <v>495</v>
      </c>
      <c r="B59" s="106" t="s">
        <v>891</v>
      </c>
      <c r="C59" s="154">
        <v>0</v>
      </c>
      <c r="D59" s="154">
        <v>0</v>
      </c>
      <c r="E59" s="154">
        <v>0</v>
      </c>
      <c r="F59" s="248"/>
    </row>
    <row r="60" spans="1:6" ht="25.5" x14ac:dyDescent="0.25">
      <c r="A60" s="105" t="s">
        <v>194</v>
      </c>
      <c r="B60" s="106" t="s">
        <v>892</v>
      </c>
      <c r="C60" s="154">
        <v>0</v>
      </c>
      <c r="D60" s="154">
        <v>0</v>
      </c>
      <c r="E60" s="154">
        <v>0</v>
      </c>
      <c r="F60" s="248"/>
    </row>
    <row r="61" spans="1:6" ht="25.5" x14ac:dyDescent="0.25">
      <c r="A61" s="105" t="s">
        <v>498</v>
      </c>
      <c r="B61" s="106" t="s">
        <v>893</v>
      </c>
      <c r="C61" s="154">
        <v>0</v>
      </c>
      <c r="D61" s="154">
        <v>0</v>
      </c>
      <c r="E61" s="154">
        <v>0</v>
      </c>
      <c r="F61" s="248"/>
    </row>
    <row r="62" spans="1:6" ht="38.25" x14ac:dyDescent="0.25">
      <c r="A62" s="105" t="s">
        <v>500</v>
      </c>
      <c r="B62" s="106" t="s">
        <v>894</v>
      </c>
      <c r="C62" s="154">
        <v>0</v>
      </c>
      <c r="D62" s="154">
        <v>0</v>
      </c>
      <c r="E62" s="154">
        <v>0</v>
      </c>
      <c r="F62" s="248"/>
    </row>
    <row r="63" spans="1:6" ht="38.25" x14ac:dyDescent="0.25">
      <c r="A63" s="105" t="s">
        <v>502</v>
      </c>
      <c r="B63" s="106" t="s">
        <v>895</v>
      </c>
      <c r="C63" s="154">
        <v>0</v>
      </c>
      <c r="D63" s="154">
        <v>0</v>
      </c>
      <c r="E63" s="154">
        <v>0</v>
      </c>
      <c r="F63" s="248"/>
    </row>
    <row r="64" spans="1:6" ht="51" x14ac:dyDescent="0.25">
      <c r="A64" s="105" t="s">
        <v>196</v>
      </c>
      <c r="B64" s="106" t="s">
        <v>896</v>
      </c>
      <c r="C64" s="154">
        <v>0</v>
      </c>
      <c r="D64" s="154">
        <f>SUM(D65:D74)</f>
        <v>0</v>
      </c>
      <c r="E64" s="154">
        <v>0</v>
      </c>
      <c r="F64" s="248"/>
    </row>
    <row r="65" spans="1:6" ht="25.5" x14ac:dyDescent="0.25">
      <c r="A65" s="105" t="s">
        <v>45</v>
      </c>
      <c r="B65" s="106" t="s">
        <v>897</v>
      </c>
      <c r="C65" s="154">
        <v>0</v>
      </c>
      <c r="D65" s="154">
        <v>0</v>
      </c>
      <c r="E65" s="154">
        <v>0</v>
      </c>
      <c r="F65" s="248"/>
    </row>
    <row r="66" spans="1:6" ht="25.5" x14ac:dyDescent="0.25">
      <c r="A66" s="105" t="s">
        <v>46</v>
      </c>
      <c r="B66" s="106" t="s">
        <v>898</v>
      </c>
      <c r="C66" s="154">
        <v>0</v>
      </c>
      <c r="D66" s="154">
        <v>0</v>
      </c>
      <c r="E66" s="154">
        <v>0</v>
      </c>
      <c r="F66" s="248"/>
    </row>
    <row r="67" spans="1:6" ht="51" x14ac:dyDescent="0.25">
      <c r="A67" s="105" t="s">
        <v>47</v>
      </c>
      <c r="B67" s="106" t="s">
        <v>899</v>
      </c>
      <c r="C67" s="154">
        <v>0</v>
      </c>
      <c r="D67" s="154">
        <v>0</v>
      </c>
      <c r="E67" s="154">
        <v>0</v>
      </c>
      <c r="F67" s="248"/>
    </row>
    <row r="68" spans="1:6" ht="25.5" x14ac:dyDescent="0.25">
      <c r="A68" s="105" t="s">
        <v>509</v>
      </c>
      <c r="B68" s="106" t="s">
        <v>900</v>
      </c>
      <c r="C68" s="154">
        <v>0</v>
      </c>
      <c r="D68" s="154">
        <v>0</v>
      </c>
      <c r="E68" s="154">
        <v>0</v>
      </c>
      <c r="F68" s="248"/>
    </row>
    <row r="69" spans="1:6" ht="25.5" x14ac:dyDescent="0.25">
      <c r="A69" s="105" t="s">
        <v>48</v>
      </c>
      <c r="B69" s="106" t="s">
        <v>901</v>
      </c>
      <c r="C69" s="154">
        <v>0</v>
      </c>
      <c r="D69" s="154">
        <v>0</v>
      </c>
      <c r="E69" s="154">
        <v>0</v>
      </c>
      <c r="F69" s="248"/>
    </row>
    <row r="70" spans="1:6" ht="25.5" x14ac:dyDescent="0.25">
      <c r="A70" s="105" t="s">
        <v>512</v>
      </c>
      <c r="B70" s="106" t="s">
        <v>902</v>
      </c>
      <c r="C70" s="154">
        <v>0</v>
      </c>
      <c r="D70" s="154">
        <v>0</v>
      </c>
      <c r="E70" s="154">
        <v>0</v>
      </c>
      <c r="F70" s="248"/>
    </row>
    <row r="71" spans="1:6" ht="25.5" x14ac:dyDescent="0.25">
      <c r="A71" s="105" t="s">
        <v>514</v>
      </c>
      <c r="B71" s="106" t="s">
        <v>903</v>
      </c>
      <c r="C71" s="154">
        <v>0</v>
      </c>
      <c r="D71" s="154">
        <v>0</v>
      </c>
      <c r="E71" s="154">
        <v>0</v>
      </c>
      <c r="F71" s="248"/>
    </row>
    <row r="72" spans="1:6" ht="25.5" x14ac:dyDescent="0.25">
      <c r="A72" s="105" t="s">
        <v>516</v>
      </c>
      <c r="B72" s="106" t="s">
        <v>904</v>
      </c>
      <c r="C72" s="154">
        <v>0</v>
      </c>
      <c r="D72" s="154">
        <v>0</v>
      </c>
      <c r="E72" s="154">
        <v>0</v>
      </c>
      <c r="F72" s="248"/>
    </row>
    <row r="73" spans="1:6" ht="38.25" x14ac:dyDescent="0.25">
      <c r="A73" s="105" t="s">
        <v>199</v>
      </c>
      <c r="B73" s="106" t="s">
        <v>905</v>
      </c>
      <c r="C73" s="154">
        <v>0</v>
      </c>
      <c r="D73" s="154">
        <v>0</v>
      </c>
      <c r="E73" s="154">
        <v>0</v>
      </c>
      <c r="F73" s="248"/>
    </row>
    <row r="74" spans="1:6" ht="38.25" x14ac:dyDescent="0.25">
      <c r="A74" s="105" t="s">
        <v>201</v>
      </c>
      <c r="B74" s="106" t="s">
        <v>906</v>
      </c>
      <c r="C74" s="154">
        <v>0</v>
      </c>
      <c r="D74" s="154">
        <v>0</v>
      </c>
      <c r="E74" s="154">
        <v>0</v>
      </c>
      <c r="F74" s="248"/>
    </row>
    <row r="75" spans="1:6" ht="51" x14ac:dyDescent="0.25">
      <c r="A75" s="105" t="s">
        <v>89</v>
      </c>
      <c r="B75" s="106" t="s">
        <v>907</v>
      </c>
      <c r="C75" s="154">
        <v>0</v>
      </c>
      <c r="D75" s="154">
        <f>SUM(D76:D85)</f>
        <v>0</v>
      </c>
      <c r="E75" s="154">
        <v>0</v>
      </c>
      <c r="F75" s="248"/>
    </row>
    <row r="76" spans="1:6" ht="25.5" x14ac:dyDescent="0.25">
      <c r="A76" s="105" t="s">
        <v>204</v>
      </c>
      <c r="B76" s="106" t="s">
        <v>908</v>
      </c>
      <c r="C76" s="154">
        <v>0</v>
      </c>
      <c r="D76" s="154">
        <v>0</v>
      </c>
      <c r="E76" s="154">
        <v>0</v>
      </c>
      <c r="F76" s="248"/>
    </row>
    <row r="77" spans="1:6" ht="25.5" x14ac:dyDescent="0.25">
      <c r="A77" s="105" t="s">
        <v>522</v>
      </c>
      <c r="B77" s="106" t="s">
        <v>909</v>
      </c>
      <c r="C77" s="154">
        <v>0</v>
      </c>
      <c r="D77" s="154">
        <v>0</v>
      </c>
      <c r="E77" s="154">
        <v>0</v>
      </c>
      <c r="F77" s="248"/>
    </row>
    <row r="78" spans="1:6" ht="51" x14ac:dyDescent="0.25">
      <c r="A78" s="105" t="s">
        <v>524</v>
      </c>
      <c r="B78" s="106" t="s">
        <v>910</v>
      </c>
      <c r="C78" s="154">
        <v>0</v>
      </c>
      <c r="D78" s="154">
        <v>0</v>
      </c>
      <c r="E78" s="154">
        <v>0</v>
      </c>
      <c r="F78" s="248"/>
    </row>
    <row r="79" spans="1:6" ht="25.5" x14ac:dyDescent="0.25">
      <c r="A79" s="105" t="s">
        <v>526</v>
      </c>
      <c r="B79" s="106" t="s">
        <v>911</v>
      </c>
      <c r="C79" s="154">
        <v>0</v>
      </c>
      <c r="D79" s="154">
        <v>0</v>
      </c>
      <c r="E79" s="154">
        <v>0</v>
      </c>
      <c r="F79" s="248"/>
    </row>
    <row r="80" spans="1:6" ht="25.5" x14ac:dyDescent="0.25">
      <c r="A80" s="105" t="s">
        <v>528</v>
      </c>
      <c r="B80" s="106" t="s">
        <v>912</v>
      </c>
      <c r="C80" s="154">
        <v>0</v>
      </c>
      <c r="D80" s="154">
        <v>0</v>
      </c>
      <c r="E80" s="154">
        <v>0</v>
      </c>
      <c r="F80" s="248"/>
    </row>
    <row r="81" spans="1:6" ht="25.5" x14ac:dyDescent="0.25">
      <c r="A81" s="105" t="s">
        <v>287</v>
      </c>
      <c r="B81" s="106" t="s">
        <v>913</v>
      </c>
      <c r="C81" s="154">
        <v>0</v>
      </c>
      <c r="D81" s="154">
        <v>0</v>
      </c>
      <c r="E81" s="154">
        <v>0</v>
      </c>
      <c r="F81" s="248"/>
    </row>
    <row r="82" spans="1:6" ht="25.5" x14ac:dyDescent="0.25">
      <c r="A82" s="105" t="s">
        <v>531</v>
      </c>
      <c r="B82" s="106" t="s">
        <v>914</v>
      </c>
      <c r="C82" s="154">
        <v>0</v>
      </c>
      <c r="D82" s="154">
        <v>0</v>
      </c>
      <c r="E82" s="154">
        <v>0</v>
      </c>
      <c r="F82" s="248"/>
    </row>
    <row r="83" spans="1:6" ht="25.5" x14ac:dyDescent="0.25">
      <c r="A83" s="105" t="s">
        <v>533</v>
      </c>
      <c r="B83" s="106" t="s">
        <v>915</v>
      </c>
      <c r="C83" s="154">
        <v>0</v>
      </c>
      <c r="D83" s="154">
        <v>0</v>
      </c>
      <c r="E83" s="154">
        <v>0</v>
      </c>
      <c r="F83" s="248"/>
    </row>
    <row r="84" spans="1:6" ht="38.25" x14ac:dyDescent="0.25">
      <c r="A84" s="105" t="s">
        <v>535</v>
      </c>
      <c r="B84" s="106" t="s">
        <v>916</v>
      </c>
      <c r="C84" s="154">
        <v>0</v>
      </c>
      <c r="D84" s="154">
        <v>0</v>
      </c>
      <c r="E84" s="154">
        <v>0</v>
      </c>
      <c r="F84" s="248"/>
    </row>
    <row r="85" spans="1:6" ht="38.25" x14ac:dyDescent="0.25">
      <c r="A85" s="105" t="s">
        <v>90</v>
      </c>
      <c r="B85" s="106" t="s">
        <v>917</v>
      </c>
      <c r="C85" s="154">
        <v>0</v>
      </c>
      <c r="D85" s="154">
        <v>0</v>
      </c>
      <c r="E85" s="154">
        <v>0</v>
      </c>
      <c r="F85" s="248"/>
    </row>
    <row r="86" spans="1:6" ht="38.25" x14ac:dyDescent="0.25">
      <c r="A86" s="115" t="s">
        <v>91</v>
      </c>
      <c r="B86" s="116" t="s">
        <v>334</v>
      </c>
      <c r="C86" s="214">
        <v>0</v>
      </c>
      <c r="D86" s="214">
        <f>+D51+D52+D53+D64+D75</f>
        <v>0</v>
      </c>
      <c r="E86" s="214">
        <v>0</v>
      </c>
      <c r="F86" s="248"/>
    </row>
    <row r="87" spans="1:6" ht="25.5" x14ac:dyDescent="0.25">
      <c r="A87" s="105" t="s">
        <v>539</v>
      </c>
      <c r="B87" s="106" t="s">
        <v>918</v>
      </c>
      <c r="C87" s="154">
        <v>0</v>
      </c>
      <c r="D87" s="154">
        <v>0</v>
      </c>
      <c r="E87" s="154">
        <v>0</v>
      </c>
      <c r="F87" s="248"/>
    </row>
    <row r="88" spans="1:6" ht="25.5" x14ac:dyDescent="0.25">
      <c r="A88" s="105" t="s">
        <v>541</v>
      </c>
      <c r="B88" s="106" t="s">
        <v>919</v>
      </c>
      <c r="C88" s="154">
        <v>0</v>
      </c>
      <c r="D88" s="154">
        <v>0</v>
      </c>
      <c r="E88" s="154">
        <v>0</v>
      </c>
      <c r="F88" s="248"/>
    </row>
    <row r="89" spans="1:6" ht="51" x14ac:dyDescent="0.25">
      <c r="A89" s="105" t="s">
        <v>543</v>
      </c>
      <c r="B89" s="106" t="s">
        <v>920</v>
      </c>
      <c r="C89" s="154">
        <v>0</v>
      </c>
      <c r="D89" s="154">
        <v>0</v>
      </c>
      <c r="E89" s="154">
        <v>0</v>
      </c>
      <c r="F89" s="248"/>
    </row>
    <row r="90" spans="1:6" ht="51" x14ac:dyDescent="0.25">
      <c r="A90" s="105" t="s">
        <v>545</v>
      </c>
      <c r="B90" s="106" t="s">
        <v>921</v>
      </c>
      <c r="C90" s="154">
        <v>0</v>
      </c>
      <c r="D90" s="154">
        <v>0</v>
      </c>
      <c r="E90" s="154">
        <v>0</v>
      </c>
      <c r="F90" s="248"/>
    </row>
    <row r="91" spans="1:6" ht="25.5" x14ac:dyDescent="0.25">
      <c r="A91" s="105" t="s">
        <v>547</v>
      </c>
      <c r="B91" s="106" t="s">
        <v>922</v>
      </c>
      <c r="C91" s="154">
        <v>0</v>
      </c>
      <c r="D91" s="154">
        <v>0</v>
      </c>
      <c r="E91" s="154">
        <v>0</v>
      </c>
      <c r="F91" s="248"/>
    </row>
    <row r="92" spans="1:6" x14ac:dyDescent="0.25">
      <c r="A92" s="105" t="s">
        <v>549</v>
      </c>
      <c r="B92" s="106" t="s">
        <v>923</v>
      </c>
      <c r="C92" s="154">
        <v>0</v>
      </c>
      <c r="D92" s="154">
        <v>0</v>
      </c>
      <c r="E92" s="154">
        <v>0</v>
      </c>
      <c r="F92" s="248"/>
    </row>
    <row r="93" spans="1:6" ht="25.5" x14ac:dyDescent="0.25">
      <c r="A93" s="105" t="s">
        <v>551</v>
      </c>
      <c r="B93" s="106" t="s">
        <v>924</v>
      </c>
      <c r="C93" s="154">
        <v>0</v>
      </c>
      <c r="D93" s="154">
        <v>0</v>
      </c>
      <c r="E93" s="154">
        <v>0</v>
      </c>
      <c r="F93" s="248"/>
    </row>
    <row r="94" spans="1:6" ht="38.25" x14ac:dyDescent="0.25">
      <c r="A94" s="105" t="s">
        <v>553</v>
      </c>
      <c r="B94" s="106" t="s">
        <v>925</v>
      </c>
      <c r="C94" s="154">
        <v>0</v>
      </c>
      <c r="D94" s="154">
        <v>0</v>
      </c>
      <c r="E94" s="154">
        <v>0</v>
      </c>
      <c r="F94" s="248"/>
    </row>
    <row r="95" spans="1:6" ht="25.5" x14ac:dyDescent="0.25">
      <c r="A95" s="105" t="s">
        <v>555</v>
      </c>
      <c r="B95" s="106" t="s">
        <v>926</v>
      </c>
      <c r="C95" s="154">
        <v>0</v>
      </c>
      <c r="D95" s="154">
        <v>0</v>
      </c>
      <c r="E95" s="154">
        <v>0</v>
      </c>
      <c r="F95" s="248"/>
    </row>
    <row r="96" spans="1:6" ht="25.5" x14ac:dyDescent="0.25">
      <c r="A96" s="105" t="s">
        <v>557</v>
      </c>
      <c r="B96" s="106" t="s">
        <v>927</v>
      </c>
      <c r="C96" s="154">
        <v>0</v>
      </c>
      <c r="D96" s="154">
        <v>0</v>
      </c>
      <c r="E96" s="154">
        <v>0</v>
      </c>
      <c r="F96" s="248"/>
    </row>
    <row r="97" spans="1:6" ht="25.5" x14ac:dyDescent="0.25">
      <c r="A97" s="105" t="s">
        <v>559</v>
      </c>
      <c r="B97" s="106" t="s">
        <v>928</v>
      </c>
      <c r="C97" s="154">
        <v>0</v>
      </c>
      <c r="D97" s="154">
        <v>0</v>
      </c>
      <c r="E97" s="154">
        <v>0</v>
      </c>
      <c r="F97" s="248"/>
    </row>
    <row r="98" spans="1:6" x14ac:dyDescent="0.25">
      <c r="A98" s="105" t="s">
        <v>561</v>
      </c>
      <c r="B98" s="106" t="s">
        <v>929</v>
      </c>
      <c r="C98" s="154">
        <v>0</v>
      </c>
      <c r="D98" s="154">
        <v>0</v>
      </c>
      <c r="E98" s="154">
        <v>0</v>
      </c>
      <c r="F98" s="248"/>
    </row>
    <row r="99" spans="1:6" ht="25.5" x14ac:dyDescent="0.25">
      <c r="A99" s="105" t="s">
        <v>563</v>
      </c>
      <c r="B99" s="106" t="s">
        <v>930</v>
      </c>
      <c r="C99" s="154">
        <v>0</v>
      </c>
      <c r="D99" s="154">
        <v>0</v>
      </c>
      <c r="E99" s="154">
        <v>0</v>
      </c>
      <c r="F99" s="248"/>
    </row>
    <row r="100" spans="1:6" ht="25.5" x14ac:dyDescent="0.25">
      <c r="A100" s="113" t="s">
        <v>565</v>
      </c>
      <c r="B100" s="114" t="s">
        <v>931</v>
      </c>
      <c r="C100" s="156">
        <v>0</v>
      </c>
      <c r="D100" s="156">
        <f>+D87+D91</f>
        <v>0</v>
      </c>
      <c r="E100" s="156">
        <v>0</v>
      </c>
      <c r="F100" s="248"/>
    </row>
    <row r="101" spans="1:6" ht="38.25" x14ac:dyDescent="0.25">
      <c r="A101" s="113" t="s">
        <v>567</v>
      </c>
      <c r="B101" s="114" t="s">
        <v>932</v>
      </c>
      <c r="C101" s="156">
        <v>0</v>
      </c>
      <c r="D101" s="156">
        <f>SUM(D102:D110)</f>
        <v>0</v>
      </c>
      <c r="E101" s="156">
        <v>0</v>
      </c>
      <c r="F101" s="248"/>
    </row>
    <row r="102" spans="1:6" ht="25.5" x14ac:dyDescent="0.25">
      <c r="A102" s="105" t="s">
        <v>569</v>
      </c>
      <c r="B102" s="106" t="s">
        <v>933</v>
      </c>
      <c r="C102" s="154">
        <v>0</v>
      </c>
      <c r="D102" s="154">
        <v>0</v>
      </c>
      <c r="E102" s="154">
        <v>0</v>
      </c>
      <c r="F102" s="248"/>
    </row>
    <row r="103" spans="1:6" ht="51" x14ac:dyDescent="0.25">
      <c r="A103" s="105" t="s">
        <v>571</v>
      </c>
      <c r="B103" s="106" t="s">
        <v>934</v>
      </c>
      <c r="C103" s="154">
        <v>0</v>
      </c>
      <c r="D103" s="154">
        <v>0</v>
      </c>
      <c r="E103" s="154">
        <v>0</v>
      </c>
      <c r="F103" s="248"/>
    </row>
    <row r="104" spans="1:6" ht="25.5" x14ac:dyDescent="0.25">
      <c r="A104" s="105" t="s">
        <v>573</v>
      </c>
      <c r="B104" s="106" t="s">
        <v>935</v>
      </c>
      <c r="C104" s="154">
        <v>0</v>
      </c>
      <c r="D104" s="154">
        <v>0</v>
      </c>
      <c r="E104" s="154">
        <v>0</v>
      </c>
      <c r="F104" s="248"/>
    </row>
    <row r="105" spans="1:6" ht="25.5" x14ac:dyDescent="0.25">
      <c r="A105" s="105" t="s">
        <v>575</v>
      </c>
      <c r="B105" s="106" t="s">
        <v>936</v>
      </c>
      <c r="C105" s="154">
        <v>0</v>
      </c>
      <c r="D105" s="154">
        <v>0</v>
      </c>
      <c r="E105" s="154">
        <v>0</v>
      </c>
      <c r="F105" s="248"/>
    </row>
    <row r="106" spans="1:6" ht="25.5" x14ac:dyDescent="0.25">
      <c r="A106" s="105" t="s">
        <v>302</v>
      </c>
      <c r="B106" s="106" t="s">
        <v>937</v>
      </c>
      <c r="C106" s="154">
        <v>0</v>
      </c>
      <c r="D106" s="154">
        <v>0</v>
      </c>
      <c r="E106" s="154">
        <v>0</v>
      </c>
      <c r="F106" s="248"/>
    </row>
    <row r="107" spans="1:6" ht="38.25" x14ac:dyDescent="0.25">
      <c r="A107" s="105" t="s">
        <v>578</v>
      </c>
      <c r="B107" s="106" t="s">
        <v>938</v>
      </c>
      <c r="C107" s="154">
        <v>0</v>
      </c>
      <c r="D107" s="154">
        <v>0</v>
      </c>
      <c r="E107" s="154">
        <v>0</v>
      </c>
      <c r="F107" s="248"/>
    </row>
    <row r="108" spans="1:6" ht="38.25" x14ac:dyDescent="0.25">
      <c r="A108" s="105" t="s">
        <v>207</v>
      </c>
      <c r="B108" s="106" t="s">
        <v>939</v>
      </c>
      <c r="C108" s="154">
        <v>0</v>
      </c>
      <c r="D108" s="154">
        <v>0</v>
      </c>
      <c r="E108" s="154">
        <v>0</v>
      </c>
      <c r="F108" s="248"/>
    </row>
    <row r="109" spans="1:6" ht="25.5" x14ac:dyDescent="0.25">
      <c r="A109" s="105" t="s">
        <v>581</v>
      </c>
      <c r="B109" s="106" t="s">
        <v>940</v>
      </c>
      <c r="C109" s="154">
        <v>0</v>
      </c>
      <c r="D109" s="154">
        <v>0</v>
      </c>
      <c r="E109" s="154">
        <v>0</v>
      </c>
      <c r="F109" s="248"/>
    </row>
    <row r="110" spans="1:6" ht="25.5" x14ac:dyDescent="0.25">
      <c r="A110" s="105" t="s">
        <v>583</v>
      </c>
      <c r="B110" s="106" t="s">
        <v>941</v>
      </c>
      <c r="C110" s="154">
        <v>0</v>
      </c>
      <c r="D110" s="154">
        <v>0</v>
      </c>
      <c r="E110" s="154">
        <v>0</v>
      </c>
      <c r="F110" s="248"/>
    </row>
    <row r="111" spans="1:6" ht="38.25" x14ac:dyDescent="0.25">
      <c r="A111" s="113" t="s">
        <v>585</v>
      </c>
      <c r="B111" s="114" t="s">
        <v>942</v>
      </c>
      <c r="C111" s="156">
        <v>0</v>
      </c>
      <c r="D111" s="156">
        <f>SUM(D112:D115)</f>
        <v>0</v>
      </c>
      <c r="E111" s="156">
        <v>0</v>
      </c>
      <c r="F111" s="248"/>
    </row>
    <row r="112" spans="1:6" ht="25.5" x14ac:dyDescent="0.25">
      <c r="A112" s="105" t="s">
        <v>587</v>
      </c>
      <c r="B112" s="106" t="s">
        <v>943</v>
      </c>
      <c r="C112" s="154">
        <v>0</v>
      </c>
      <c r="D112" s="154">
        <v>0</v>
      </c>
      <c r="E112" s="154">
        <v>0</v>
      </c>
      <c r="F112" s="248"/>
    </row>
    <row r="113" spans="1:6" ht="25.5" x14ac:dyDescent="0.25">
      <c r="A113" s="105" t="s">
        <v>589</v>
      </c>
      <c r="B113" s="106" t="s">
        <v>944</v>
      </c>
      <c r="C113" s="154">
        <v>0</v>
      </c>
      <c r="D113" s="154">
        <v>0</v>
      </c>
      <c r="E113" s="154">
        <v>0</v>
      </c>
      <c r="F113" s="248"/>
    </row>
    <row r="114" spans="1:6" ht="25.5" x14ac:dyDescent="0.25">
      <c r="A114" s="105" t="s">
        <v>591</v>
      </c>
      <c r="B114" s="106" t="s">
        <v>945</v>
      </c>
      <c r="C114" s="154">
        <v>0</v>
      </c>
      <c r="D114" s="154">
        <v>0</v>
      </c>
      <c r="E114" s="154">
        <v>0</v>
      </c>
      <c r="F114" s="248"/>
    </row>
    <row r="115" spans="1:6" ht="38.25" x14ac:dyDescent="0.25">
      <c r="A115" s="105" t="s">
        <v>288</v>
      </c>
      <c r="B115" s="106" t="s">
        <v>946</v>
      </c>
      <c r="C115" s="154">
        <v>0</v>
      </c>
      <c r="D115" s="154">
        <v>0</v>
      </c>
      <c r="E115" s="154">
        <v>0</v>
      </c>
      <c r="F115" s="248"/>
    </row>
    <row r="116" spans="1:6" ht="25.5" x14ac:dyDescent="0.25">
      <c r="A116" s="113" t="s">
        <v>92</v>
      </c>
      <c r="B116" s="114" t="s">
        <v>947</v>
      </c>
      <c r="C116" s="156">
        <v>0</v>
      </c>
      <c r="D116" s="156">
        <f>SUM(D117:D123)</f>
        <v>0</v>
      </c>
      <c r="E116" s="156">
        <v>0</v>
      </c>
      <c r="F116" s="248"/>
    </row>
    <row r="117" spans="1:6" x14ac:dyDescent="0.25">
      <c r="A117" s="105" t="s">
        <v>595</v>
      </c>
      <c r="B117" s="106" t="s">
        <v>948</v>
      </c>
      <c r="C117" s="154">
        <v>0</v>
      </c>
      <c r="D117" s="154">
        <v>0</v>
      </c>
      <c r="E117" s="154">
        <v>0</v>
      </c>
      <c r="F117" s="248"/>
    </row>
    <row r="118" spans="1:6" ht="25.5" x14ac:dyDescent="0.25">
      <c r="A118" s="105" t="s">
        <v>289</v>
      </c>
      <c r="B118" s="106" t="s">
        <v>949</v>
      </c>
      <c r="C118" s="154">
        <v>0</v>
      </c>
      <c r="D118" s="154">
        <v>0</v>
      </c>
      <c r="E118" s="154">
        <v>0</v>
      </c>
      <c r="F118" s="248"/>
    </row>
    <row r="119" spans="1:6" ht="25.5" x14ac:dyDescent="0.25">
      <c r="A119" s="105" t="s">
        <v>598</v>
      </c>
      <c r="B119" s="106" t="s">
        <v>950</v>
      </c>
      <c r="C119" s="154">
        <v>0</v>
      </c>
      <c r="D119" s="154">
        <v>0</v>
      </c>
      <c r="E119" s="154">
        <v>0</v>
      </c>
      <c r="F119" s="248"/>
    </row>
    <row r="120" spans="1:6" x14ac:dyDescent="0.25">
      <c r="A120" s="105" t="s">
        <v>600</v>
      </c>
      <c r="B120" s="106" t="s">
        <v>951</v>
      </c>
      <c r="C120" s="154">
        <v>0</v>
      </c>
      <c r="D120" s="154">
        <v>0</v>
      </c>
      <c r="E120" s="154">
        <v>0</v>
      </c>
      <c r="F120" s="248"/>
    </row>
    <row r="121" spans="1:6" x14ac:dyDescent="0.25">
      <c r="A121" s="105" t="s">
        <v>303</v>
      </c>
      <c r="B121" s="106" t="s">
        <v>952</v>
      </c>
      <c r="C121" s="154">
        <v>0</v>
      </c>
      <c r="D121" s="154">
        <v>0</v>
      </c>
      <c r="E121" s="154">
        <v>0</v>
      </c>
      <c r="F121" s="248"/>
    </row>
    <row r="122" spans="1:6" ht="25.5" x14ac:dyDescent="0.25">
      <c r="A122" s="105" t="s">
        <v>49</v>
      </c>
      <c r="B122" s="106" t="s">
        <v>953</v>
      </c>
      <c r="C122" s="154">
        <v>0</v>
      </c>
      <c r="D122" s="154">
        <v>0</v>
      </c>
      <c r="E122" s="154">
        <v>0</v>
      </c>
      <c r="F122" s="248"/>
    </row>
    <row r="123" spans="1:6" ht="25.5" x14ac:dyDescent="0.25">
      <c r="A123" s="105" t="s">
        <v>93</v>
      </c>
      <c r="B123" s="106" t="s">
        <v>954</v>
      </c>
      <c r="C123" s="154">
        <v>0</v>
      </c>
      <c r="D123" s="154">
        <v>0</v>
      </c>
      <c r="E123" s="154">
        <v>0</v>
      </c>
      <c r="F123" s="248"/>
    </row>
    <row r="124" spans="1:6" ht="25.5" x14ac:dyDescent="0.25">
      <c r="A124" s="105" t="s">
        <v>605</v>
      </c>
      <c r="B124" s="106" t="s">
        <v>955</v>
      </c>
      <c r="C124" s="154">
        <v>0</v>
      </c>
      <c r="D124" s="154">
        <f>SUM(D125:D144)</f>
        <v>0</v>
      </c>
      <c r="E124" s="154">
        <v>0</v>
      </c>
      <c r="F124" s="248"/>
    </row>
    <row r="125" spans="1:6" ht="25.5" x14ac:dyDescent="0.25">
      <c r="A125" s="105" t="s">
        <v>50</v>
      </c>
      <c r="B125" s="106" t="s">
        <v>956</v>
      </c>
      <c r="C125" s="154">
        <v>0</v>
      </c>
      <c r="D125" s="154">
        <v>0</v>
      </c>
      <c r="E125" s="154">
        <v>0</v>
      </c>
      <c r="F125" s="248"/>
    </row>
    <row r="126" spans="1:6" ht="25.5" x14ac:dyDescent="0.25">
      <c r="A126" s="105" t="s">
        <v>304</v>
      </c>
      <c r="B126" s="106" t="s">
        <v>957</v>
      </c>
      <c r="C126" s="154">
        <v>0</v>
      </c>
      <c r="D126" s="154">
        <v>0</v>
      </c>
      <c r="E126" s="154">
        <v>0</v>
      </c>
      <c r="F126" s="248"/>
    </row>
    <row r="127" spans="1:6" ht="25.5" x14ac:dyDescent="0.25">
      <c r="A127" s="105" t="s">
        <v>609</v>
      </c>
      <c r="B127" s="106" t="s">
        <v>958</v>
      </c>
      <c r="C127" s="154">
        <v>0</v>
      </c>
      <c r="D127" s="154">
        <v>0</v>
      </c>
      <c r="E127" s="154">
        <v>0</v>
      </c>
      <c r="F127" s="248"/>
    </row>
    <row r="128" spans="1:6" ht="25.5" x14ac:dyDescent="0.25">
      <c r="A128" s="105" t="s">
        <v>611</v>
      </c>
      <c r="B128" s="106" t="s">
        <v>959</v>
      </c>
      <c r="C128" s="154">
        <v>0</v>
      </c>
      <c r="D128" s="154">
        <v>0</v>
      </c>
      <c r="E128" s="154">
        <v>0</v>
      </c>
      <c r="F128" s="248"/>
    </row>
    <row r="129" spans="1:6" ht="38.25" x14ac:dyDescent="0.25">
      <c r="A129" s="105" t="s">
        <v>290</v>
      </c>
      <c r="B129" s="106" t="s">
        <v>960</v>
      </c>
      <c r="C129" s="154">
        <v>0</v>
      </c>
      <c r="D129" s="154">
        <v>0</v>
      </c>
      <c r="E129" s="154">
        <v>0</v>
      </c>
      <c r="F129" s="248"/>
    </row>
    <row r="130" spans="1:6" ht="38.25" x14ac:dyDescent="0.25">
      <c r="A130" s="105" t="s">
        <v>614</v>
      </c>
      <c r="B130" s="106" t="s">
        <v>961</v>
      </c>
      <c r="C130" s="154">
        <v>0</v>
      </c>
      <c r="D130" s="154">
        <v>0</v>
      </c>
      <c r="E130" s="154">
        <v>0</v>
      </c>
      <c r="F130" s="248"/>
    </row>
    <row r="131" spans="1:6" ht="38.25" x14ac:dyDescent="0.25">
      <c r="A131" s="105" t="s">
        <v>616</v>
      </c>
      <c r="B131" s="106" t="s">
        <v>962</v>
      </c>
      <c r="C131" s="154">
        <v>0</v>
      </c>
      <c r="D131" s="154">
        <v>0</v>
      </c>
      <c r="E131" s="154">
        <v>0</v>
      </c>
      <c r="F131" s="248"/>
    </row>
    <row r="132" spans="1:6" ht="38.25" x14ac:dyDescent="0.25">
      <c r="A132" s="105" t="s">
        <v>305</v>
      </c>
      <c r="B132" s="106" t="s">
        <v>963</v>
      </c>
      <c r="C132" s="154">
        <v>0</v>
      </c>
      <c r="D132" s="154">
        <v>0</v>
      </c>
      <c r="E132" s="154">
        <v>0</v>
      </c>
      <c r="F132" s="248"/>
    </row>
    <row r="133" spans="1:6" ht="25.5" x14ac:dyDescent="0.25">
      <c r="A133" s="105" t="s">
        <v>619</v>
      </c>
      <c r="B133" s="106" t="s">
        <v>964</v>
      </c>
      <c r="C133" s="154">
        <v>0</v>
      </c>
      <c r="D133" s="154">
        <v>0</v>
      </c>
      <c r="E133" s="154">
        <v>0</v>
      </c>
      <c r="F133" s="248"/>
    </row>
    <row r="134" spans="1:6" ht="25.5" x14ac:dyDescent="0.25">
      <c r="A134" s="105" t="s">
        <v>323</v>
      </c>
      <c r="B134" s="106" t="s">
        <v>965</v>
      </c>
      <c r="C134" s="154">
        <v>0</v>
      </c>
      <c r="D134" s="154">
        <v>0</v>
      </c>
      <c r="E134" s="154">
        <v>0</v>
      </c>
      <c r="F134" s="248"/>
    </row>
    <row r="135" spans="1:6" ht="51" x14ac:dyDescent="0.25">
      <c r="A135" s="105" t="s">
        <v>621</v>
      </c>
      <c r="B135" s="106" t="s">
        <v>966</v>
      </c>
      <c r="C135" s="154">
        <v>0</v>
      </c>
      <c r="D135" s="154">
        <v>0</v>
      </c>
      <c r="E135" s="154">
        <v>0</v>
      </c>
      <c r="F135" s="248"/>
    </row>
    <row r="136" spans="1:6" ht="51" x14ac:dyDescent="0.25">
      <c r="A136" s="105" t="s">
        <v>623</v>
      </c>
      <c r="B136" s="106" t="s">
        <v>967</v>
      </c>
      <c r="C136" s="154">
        <v>0</v>
      </c>
      <c r="D136" s="154">
        <v>0</v>
      </c>
      <c r="E136" s="154">
        <v>0</v>
      </c>
      <c r="F136" s="248"/>
    </row>
    <row r="137" spans="1:6" ht="38.25" x14ac:dyDescent="0.25">
      <c r="A137" s="105" t="s">
        <v>625</v>
      </c>
      <c r="B137" s="106" t="s">
        <v>968</v>
      </c>
      <c r="C137" s="154">
        <v>0</v>
      </c>
      <c r="D137" s="154">
        <v>0</v>
      </c>
      <c r="E137" s="154">
        <v>0</v>
      </c>
      <c r="F137" s="248"/>
    </row>
    <row r="138" spans="1:6" ht="51" x14ac:dyDescent="0.25">
      <c r="A138" s="105" t="s">
        <v>627</v>
      </c>
      <c r="B138" s="106" t="s">
        <v>969</v>
      </c>
      <c r="C138" s="154">
        <v>0</v>
      </c>
      <c r="D138" s="154">
        <v>0</v>
      </c>
      <c r="E138" s="154">
        <v>0</v>
      </c>
      <c r="F138" s="248"/>
    </row>
    <row r="139" spans="1:6" ht="63.75" x14ac:dyDescent="0.25">
      <c r="A139" s="105" t="s">
        <v>629</v>
      </c>
      <c r="B139" s="106" t="s">
        <v>970</v>
      </c>
      <c r="C139" s="154">
        <v>0</v>
      </c>
      <c r="D139" s="154">
        <v>0</v>
      </c>
      <c r="E139" s="154">
        <v>0</v>
      </c>
      <c r="F139" s="248"/>
    </row>
    <row r="140" spans="1:6" ht="25.5" x14ac:dyDescent="0.25">
      <c r="A140" s="105" t="s">
        <v>631</v>
      </c>
      <c r="B140" s="106" t="s">
        <v>971</v>
      </c>
      <c r="C140" s="154">
        <v>0</v>
      </c>
      <c r="D140" s="154">
        <v>0</v>
      </c>
      <c r="E140" s="154">
        <v>0</v>
      </c>
      <c r="F140" s="248"/>
    </row>
    <row r="141" spans="1:6" x14ac:dyDescent="0.25">
      <c r="A141" s="105" t="s">
        <v>633</v>
      </c>
      <c r="B141" s="106" t="s">
        <v>972</v>
      </c>
      <c r="C141" s="154">
        <v>0</v>
      </c>
      <c r="D141" s="154">
        <v>0</v>
      </c>
      <c r="E141" s="154">
        <v>0</v>
      </c>
      <c r="F141" s="248"/>
    </row>
    <row r="142" spans="1:6" ht="25.5" x14ac:dyDescent="0.25">
      <c r="A142" s="105" t="s">
        <v>635</v>
      </c>
      <c r="B142" s="106" t="s">
        <v>973</v>
      </c>
      <c r="C142" s="154">
        <v>0</v>
      </c>
      <c r="D142" s="154">
        <v>0</v>
      </c>
      <c r="E142" s="154">
        <v>0</v>
      </c>
      <c r="F142" s="248"/>
    </row>
    <row r="143" spans="1:6" x14ac:dyDescent="0.25">
      <c r="A143" s="105" t="s">
        <v>637</v>
      </c>
      <c r="B143" s="106" t="s">
        <v>974</v>
      </c>
      <c r="C143" s="154">
        <v>0</v>
      </c>
      <c r="D143" s="154">
        <v>0</v>
      </c>
      <c r="E143" s="154">
        <v>0</v>
      </c>
      <c r="F143" s="248"/>
    </row>
    <row r="144" spans="1:6" x14ac:dyDescent="0.25">
      <c r="A144" s="105" t="s">
        <v>639</v>
      </c>
      <c r="B144" s="106" t="s">
        <v>975</v>
      </c>
      <c r="C144" s="154">
        <v>0</v>
      </c>
      <c r="D144" s="154">
        <v>0</v>
      </c>
      <c r="E144" s="154">
        <v>0</v>
      </c>
      <c r="F144" s="248"/>
    </row>
    <row r="145" spans="1:6" ht="25.5" x14ac:dyDescent="0.25">
      <c r="A145" s="105" t="s">
        <v>641</v>
      </c>
      <c r="B145" s="106" t="s">
        <v>976</v>
      </c>
      <c r="C145" s="154">
        <v>0</v>
      </c>
      <c r="D145" s="154">
        <f>SUM(D146:D148)</f>
        <v>0</v>
      </c>
      <c r="E145" s="154">
        <v>0</v>
      </c>
      <c r="F145" s="248"/>
    </row>
    <row r="146" spans="1:6" x14ac:dyDescent="0.25">
      <c r="A146" s="105" t="s">
        <v>643</v>
      </c>
      <c r="B146" s="106" t="s">
        <v>977</v>
      </c>
      <c r="C146" s="154">
        <v>0</v>
      </c>
      <c r="D146" s="154">
        <v>0</v>
      </c>
      <c r="E146" s="154">
        <v>0</v>
      </c>
      <c r="F146" s="248"/>
    </row>
    <row r="147" spans="1:6" ht="25.5" x14ac:dyDescent="0.25">
      <c r="A147" s="105" t="s">
        <v>645</v>
      </c>
      <c r="B147" s="106" t="s">
        <v>978</v>
      </c>
      <c r="C147" s="154">
        <v>0</v>
      </c>
      <c r="D147" s="154">
        <v>0</v>
      </c>
      <c r="E147" s="154">
        <v>0</v>
      </c>
      <c r="F147" s="248"/>
    </row>
    <row r="148" spans="1:6" x14ac:dyDescent="0.25">
      <c r="A148" s="105" t="s">
        <v>647</v>
      </c>
      <c r="B148" s="106" t="s">
        <v>979</v>
      </c>
      <c r="C148" s="154">
        <v>0</v>
      </c>
      <c r="D148" s="154">
        <v>0</v>
      </c>
      <c r="E148" s="154">
        <v>0</v>
      </c>
      <c r="F148" s="248"/>
    </row>
    <row r="149" spans="1:6" ht="38.25" x14ac:dyDescent="0.25">
      <c r="A149" s="105" t="s">
        <v>291</v>
      </c>
      <c r="B149" s="106" t="s">
        <v>980</v>
      </c>
      <c r="C149" s="154">
        <v>0</v>
      </c>
      <c r="D149" s="154">
        <v>0</v>
      </c>
      <c r="E149" s="154">
        <v>0</v>
      </c>
      <c r="F149" s="248"/>
    </row>
    <row r="150" spans="1:6" ht="25.5" x14ac:dyDescent="0.25">
      <c r="A150" s="105" t="s">
        <v>650</v>
      </c>
      <c r="B150" s="106" t="s">
        <v>981</v>
      </c>
      <c r="C150" s="154">
        <v>0</v>
      </c>
      <c r="D150" s="154">
        <f>SUM(D151:D154)</f>
        <v>0</v>
      </c>
      <c r="E150" s="154">
        <v>0</v>
      </c>
      <c r="F150" s="248"/>
    </row>
    <row r="151" spans="1:6" ht="38.25" x14ac:dyDescent="0.25">
      <c r="A151" s="105" t="s">
        <v>94</v>
      </c>
      <c r="B151" s="106" t="s">
        <v>982</v>
      </c>
      <c r="C151" s="154">
        <v>0</v>
      </c>
      <c r="D151" s="154">
        <v>0</v>
      </c>
      <c r="E151" s="154">
        <v>0</v>
      </c>
      <c r="F151" s="248"/>
    </row>
    <row r="152" spans="1:6" ht="38.25" x14ac:dyDescent="0.25">
      <c r="A152" s="105" t="s">
        <v>653</v>
      </c>
      <c r="B152" s="106" t="s">
        <v>983</v>
      </c>
      <c r="C152" s="154">
        <v>0</v>
      </c>
      <c r="D152" s="154">
        <v>0</v>
      </c>
      <c r="E152" s="154">
        <v>0</v>
      </c>
      <c r="F152" s="248"/>
    </row>
    <row r="153" spans="1:6" ht="25.5" x14ac:dyDescent="0.25">
      <c r="A153" s="105" t="s">
        <v>655</v>
      </c>
      <c r="B153" s="106" t="s">
        <v>984</v>
      </c>
      <c r="C153" s="154">
        <v>0</v>
      </c>
      <c r="D153" s="154">
        <v>0</v>
      </c>
      <c r="E153" s="154">
        <v>0</v>
      </c>
      <c r="F153" s="248"/>
    </row>
    <row r="154" spans="1:6" ht="25.5" x14ac:dyDescent="0.25">
      <c r="A154" s="105" t="s">
        <v>292</v>
      </c>
      <c r="B154" s="106" t="s">
        <v>985</v>
      </c>
      <c r="C154" s="154">
        <v>0</v>
      </c>
      <c r="D154" s="154">
        <v>0</v>
      </c>
      <c r="E154" s="154">
        <v>0</v>
      </c>
      <c r="F154" s="248"/>
    </row>
    <row r="155" spans="1:6" ht="38.25" x14ac:dyDescent="0.25">
      <c r="A155" s="105" t="s">
        <v>658</v>
      </c>
      <c r="B155" s="106" t="s">
        <v>986</v>
      </c>
      <c r="C155" s="154">
        <v>0</v>
      </c>
      <c r="D155" s="154">
        <f>SUM(D156:D171)</f>
        <v>0</v>
      </c>
      <c r="E155" s="154">
        <v>0</v>
      </c>
      <c r="F155" s="248"/>
    </row>
    <row r="156" spans="1:6" x14ac:dyDescent="0.25">
      <c r="A156" s="105" t="s">
        <v>95</v>
      </c>
      <c r="B156" s="106" t="s">
        <v>987</v>
      </c>
      <c r="C156" s="154">
        <v>0</v>
      </c>
      <c r="D156" s="154">
        <v>0</v>
      </c>
      <c r="E156" s="154">
        <v>0</v>
      </c>
      <c r="F156" s="248"/>
    </row>
    <row r="157" spans="1:6" x14ac:dyDescent="0.25">
      <c r="A157" s="105" t="s">
        <v>661</v>
      </c>
      <c r="B157" s="106" t="s">
        <v>988</v>
      </c>
      <c r="C157" s="154">
        <v>0</v>
      </c>
      <c r="D157" s="154">
        <v>0</v>
      </c>
      <c r="E157" s="154">
        <v>0</v>
      </c>
      <c r="F157" s="248"/>
    </row>
    <row r="158" spans="1:6" ht="51" x14ac:dyDescent="0.25">
      <c r="A158" s="105" t="s">
        <v>663</v>
      </c>
      <c r="B158" s="106" t="s">
        <v>989</v>
      </c>
      <c r="C158" s="154">
        <v>0</v>
      </c>
      <c r="D158" s="154">
        <v>0</v>
      </c>
      <c r="E158" s="154">
        <v>0</v>
      </c>
      <c r="F158" s="248"/>
    </row>
    <row r="159" spans="1:6" ht="25.5" x14ac:dyDescent="0.25">
      <c r="A159" s="105" t="s">
        <v>209</v>
      </c>
      <c r="B159" s="106" t="s">
        <v>990</v>
      </c>
      <c r="C159" s="154">
        <v>0</v>
      </c>
      <c r="D159" s="154">
        <v>0</v>
      </c>
      <c r="E159" s="154">
        <v>0</v>
      </c>
      <c r="F159" s="248"/>
    </row>
    <row r="160" spans="1:6" ht="25.5" x14ac:dyDescent="0.25">
      <c r="A160" s="105" t="s">
        <v>666</v>
      </c>
      <c r="B160" s="106" t="s">
        <v>991</v>
      </c>
      <c r="C160" s="154">
        <v>0</v>
      </c>
      <c r="D160" s="154">
        <v>0</v>
      </c>
      <c r="E160" s="154">
        <v>0</v>
      </c>
      <c r="F160" s="248"/>
    </row>
    <row r="161" spans="1:6" ht="25.5" x14ac:dyDescent="0.25">
      <c r="A161" s="105" t="s">
        <v>293</v>
      </c>
      <c r="B161" s="106" t="s">
        <v>992</v>
      </c>
      <c r="C161" s="154">
        <v>0</v>
      </c>
      <c r="D161" s="154">
        <v>0</v>
      </c>
      <c r="E161" s="154">
        <v>0</v>
      </c>
      <c r="F161" s="248"/>
    </row>
    <row r="162" spans="1:6" ht="25.5" x14ac:dyDescent="0.25">
      <c r="A162" s="105" t="s">
        <v>669</v>
      </c>
      <c r="B162" s="106" t="s">
        <v>993</v>
      </c>
      <c r="C162" s="154">
        <v>0</v>
      </c>
      <c r="D162" s="154">
        <v>0</v>
      </c>
      <c r="E162" s="154">
        <v>0</v>
      </c>
      <c r="F162" s="248"/>
    </row>
    <row r="163" spans="1:6" ht="25.5" x14ac:dyDescent="0.25">
      <c r="A163" s="105" t="s">
        <v>306</v>
      </c>
      <c r="B163" s="106" t="s">
        <v>994</v>
      </c>
      <c r="C163" s="154">
        <v>0</v>
      </c>
      <c r="D163" s="154">
        <v>0</v>
      </c>
      <c r="E163" s="154">
        <v>0</v>
      </c>
      <c r="F163" s="248"/>
    </row>
    <row r="164" spans="1:6" x14ac:dyDescent="0.25">
      <c r="A164" s="105" t="s">
        <v>672</v>
      </c>
      <c r="B164" s="106" t="s">
        <v>995</v>
      </c>
      <c r="C164" s="154">
        <v>0</v>
      </c>
      <c r="D164" s="154">
        <v>0</v>
      </c>
      <c r="E164" s="154">
        <v>0</v>
      </c>
      <c r="F164" s="248"/>
    </row>
    <row r="165" spans="1:6" ht="25.5" x14ac:dyDescent="0.25">
      <c r="A165" s="105" t="s">
        <v>211</v>
      </c>
      <c r="B165" s="106" t="s">
        <v>996</v>
      </c>
      <c r="C165" s="154">
        <v>0</v>
      </c>
      <c r="D165" s="154">
        <v>0</v>
      </c>
      <c r="E165" s="154">
        <v>0</v>
      </c>
      <c r="F165" s="248"/>
    </row>
    <row r="166" spans="1:6" ht="25.5" x14ac:dyDescent="0.25">
      <c r="A166" s="105" t="s">
        <v>213</v>
      </c>
      <c r="B166" s="106" t="s">
        <v>997</v>
      </c>
      <c r="C166" s="154">
        <v>0</v>
      </c>
      <c r="D166" s="154">
        <v>0</v>
      </c>
      <c r="E166" s="154">
        <v>0</v>
      </c>
      <c r="F166" s="248"/>
    </row>
    <row r="167" spans="1:6" ht="25.5" x14ac:dyDescent="0.25">
      <c r="A167" s="105" t="s">
        <v>676</v>
      </c>
      <c r="B167" s="106" t="s">
        <v>998</v>
      </c>
      <c r="C167" s="154">
        <v>0</v>
      </c>
      <c r="D167" s="154">
        <v>0</v>
      </c>
      <c r="E167" s="154">
        <v>0</v>
      </c>
      <c r="F167" s="248"/>
    </row>
    <row r="168" spans="1:6" ht="25.5" x14ac:dyDescent="0.25">
      <c r="A168" s="105" t="s">
        <v>678</v>
      </c>
      <c r="B168" s="106" t="s">
        <v>999</v>
      </c>
      <c r="C168" s="154">
        <v>0</v>
      </c>
      <c r="D168" s="154">
        <v>0</v>
      </c>
      <c r="E168" s="154">
        <v>0</v>
      </c>
      <c r="F168" s="248"/>
    </row>
    <row r="169" spans="1:6" ht="25.5" x14ac:dyDescent="0.25">
      <c r="A169" s="105" t="s">
        <v>680</v>
      </c>
      <c r="B169" s="106" t="s">
        <v>1000</v>
      </c>
      <c r="C169" s="154">
        <v>0</v>
      </c>
      <c r="D169" s="154">
        <v>0</v>
      </c>
      <c r="E169" s="154">
        <v>0</v>
      </c>
      <c r="F169" s="248"/>
    </row>
    <row r="170" spans="1:6" ht="25.5" x14ac:dyDescent="0.25">
      <c r="A170" s="105" t="s">
        <v>682</v>
      </c>
      <c r="B170" s="106" t="s">
        <v>1001</v>
      </c>
      <c r="C170" s="154">
        <v>0</v>
      </c>
      <c r="D170" s="154">
        <v>0</v>
      </c>
      <c r="E170" s="154">
        <v>0</v>
      </c>
      <c r="F170" s="248"/>
    </row>
    <row r="171" spans="1:6" ht="38.25" x14ac:dyDescent="0.25">
      <c r="A171" s="105" t="s">
        <v>294</v>
      </c>
      <c r="B171" s="106" t="s">
        <v>1002</v>
      </c>
      <c r="C171" s="154">
        <v>0</v>
      </c>
      <c r="D171" s="154">
        <v>0</v>
      </c>
      <c r="E171" s="154">
        <v>0</v>
      </c>
      <c r="F171" s="248"/>
    </row>
    <row r="172" spans="1:6" ht="38.25" x14ac:dyDescent="0.25">
      <c r="A172" s="113" t="s">
        <v>295</v>
      </c>
      <c r="B172" s="114" t="s">
        <v>1003</v>
      </c>
      <c r="C172" s="156">
        <v>0</v>
      </c>
      <c r="D172" s="156">
        <f>+D124+D145+D149+D150+D155</f>
        <v>0</v>
      </c>
      <c r="E172" s="156">
        <v>0</v>
      </c>
      <c r="F172" s="248"/>
    </row>
    <row r="173" spans="1:6" ht="25.5" x14ac:dyDescent="0.25">
      <c r="A173" s="113" t="s">
        <v>686</v>
      </c>
      <c r="B173" s="114" t="s">
        <v>1004</v>
      </c>
      <c r="C173" s="156">
        <v>0</v>
      </c>
      <c r="D173" s="156">
        <f>SUM(D174:D185)</f>
        <v>0</v>
      </c>
      <c r="E173" s="156">
        <v>0</v>
      </c>
      <c r="F173" s="248"/>
    </row>
    <row r="174" spans="1:6" ht="25.5" x14ac:dyDescent="0.25">
      <c r="A174" s="105" t="s">
        <v>688</v>
      </c>
      <c r="B174" s="106" t="s">
        <v>1005</v>
      </c>
      <c r="C174" s="154">
        <v>0</v>
      </c>
      <c r="D174" s="154">
        <v>0</v>
      </c>
      <c r="E174" s="154">
        <v>0</v>
      </c>
      <c r="F174" s="248"/>
    </row>
    <row r="175" spans="1:6" x14ac:dyDescent="0.25">
      <c r="A175" s="105" t="s">
        <v>96</v>
      </c>
      <c r="B175" s="106" t="s">
        <v>1006</v>
      </c>
      <c r="C175" s="154">
        <v>0</v>
      </c>
      <c r="D175" s="154">
        <v>0</v>
      </c>
      <c r="E175" s="154">
        <v>0</v>
      </c>
      <c r="F175" s="248"/>
    </row>
    <row r="176" spans="1:6" ht="25.5" x14ac:dyDescent="0.25">
      <c r="A176" s="105" t="s">
        <v>691</v>
      </c>
      <c r="B176" s="106" t="s">
        <v>1007</v>
      </c>
      <c r="C176" s="154">
        <v>0</v>
      </c>
      <c r="D176" s="154">
        <v>0</v>
      </c>
      <c r="E176" s="154">
        <v>0</v>
      </c>
      <c r="F176" s="248"/>
    </row>
    <row r="177" spans="1:6" x14ac:dyDescent="0.25">
      <c r="A177" s="105" t="s">
        <v>215</v>
      </c>
      <c r="B177" s="106" t="s">
        <v>1008</v>
      </c>
      <c r="C177" s="154">
        <v>0</v>
      </c>
      <c r="D177" s="154">
        <v>0</v>
      </c>
      <c r="E177" s="154">
        <v>0</v>
      </c>
      <c r="F177" s="248"/>
    </row>
    <row r="178" spans="1:6" ht="25.5" x14ac:dyDescent="0.25">
      <c r="A178" s="105" t="s">
        <v>97</v>
      </c>
      <c r="B178" s="106" t="s">
        <v>1009</v>
      </c>
      <c r="C178" s="154">
        <v>0</v>
      </c>
      <c r="D178" s="154">
        <v>0</v>
      </c>
      <c r="E178" s="154">
        <v>0</v>
      </c>
      <c r="F178" s="248"/>
    </row>
    <row r="179" spans="1:6" ht="63.75" x14ac:dyDescent="0.25">
      <c r="A179" s="105" t="s">
        <v>695</v>
      </c>
      <c r="B179" s="106" t="s">
        <v>1010</v>
      </c>
      <c r="C179" s="154">
        <v>0</v>
      </c>
      <c r="D179" s="154">
        <v>0</v>
      </c>
      <c r="E179" s="154">
        <v>0</v>
      </c>
      <c r="F179" s="248"/>
    </row>
    <row r="180" spans="1:6" ht="25.5" x14ac:dyDescent="0.25">
      <c r="A180" s="105" t="s">
        <v>697</v>
      </c>
      <c r="B180" s="106" t="s">
        <v>1011</v>
      </c>
      <c r="C180" s="154">
        <v>0</v>
      </c>
      <c r="D180" s="154">
        <v>0</v>
      </c>
      <c r="E180" s="154">
        <v>0</v>
      </c>
      <c r="F180" s="248"/>
    </row>
    <row r="181" spans="1:6" ht="25.5" x14ac:dyDescent="0.25">
      <c r="A181" s="105" t="s">
        <v>699</v>
      </c>
      <c r="B181" s="106" t="s">
        <v>1012</v>
      </c>
      <c r="C181" s="154">
        <v>0</v>
      </c>
      <c r="D181" s="154">
        <v>0</v>
      </c>
      <c r="E181" s="154">
        <v>0</v>
      </c>
      <c r="F181" s="248"/>
    </row>
    <row r="182" spans="1:6" ht="25.5" x14ac:dyDescent="0.25">
      <c r="A182" s="105" t="s">
        <v>701</v>
      </c>
      <c r="B182" s="106" t="s">
        <v>1013</v>
      </c>
      <c r="C182" s="154">
        <v>0</v>
      </c>
      <c r="D182" s="154">
        <v>0</v>
      </c>
      <c r="E182" s="154">
        <v>0</v>
      </c>
      <c r="F182" s="248"/>
    </row>
    <row r="183" spans="1:6" x14ac:dyDescent="0.25">
      <c r="A183" s="105" t="s">
        <v>51</v>
      </c>
      <c r="B183" s="106" t="s">
        <v>1014</v>
      </c>
      <c r="C183" s="154">
        <v>0</v>
      </c>
      <c r="D183" s="154">
        <v>0</v>
      </c>
      <c r="E183" s="154">
        <v>0</v>
      </c>
      <c r="F183" s="248"/>
    </row>
    <row r="184" spans="1:6" ht="76.5" x14ac:dyDescent="0.25">
      <c r="A184" s="105" t="s">
        <v>52</v>
      </c>
      <c r="B184" s="106" t="s">
        <v>1015</v>
      </c>
      <c r="C184" s="154">
        <v>0</v>
      </c>
      <c r="D184" s="154">
        <v>0</v>
      </c>
      <c r="E184" s="154">
        <v>0</v>
      </c>
      <c r="F184" s="248"/>
    </row>
    <row r="185" spans="1:6" x14ac:dyDescent="0.25">
      <c r="A185" s="105" t="s">
        <v>344</v>
      </c>
      <c r="B185" s="106" t="s">
        <v>1016</v>
      </c>
      <c r="C185" s="154">
        <v>0</v>
      </c>
      <c r="D185" s="154">
        <v>0</v>
      </c>
      <c r="E185" s="154">
        <v>0</v>
      </c>
      <c r="F185" s="248"/>
    </row>
    <row r="186" spans="1:6" ht="38.25" x14ac:dyDescent="0.25">
      <c r="A186" s="115" t="s">
        <v>53</v>
      </c>
      <c r="B186" s="116" t="s">
        <v>335</v>
      </c>
      <c r="C186" s="214">
        <v>0</v>
      </c>
      <c r="D186" s="214">
        <f>+D100+D101+D111+D116+D172+D173</f>
        <v>0</v>
      </c>
      <c r="E186" s="214">
        <v>0</v>
      </c>
      <c r="F186" s="248"/>
    </row>
    <row r="187" spans="1:6" ht="25.5" x14ac:dyDescent="0.25">
      <c r="A187" s="105" t="s">
        <v>98</v>
      </c>
      <c r="B187" s="106" t="s">
        <v>1017</v>
      </c>
      <c r="C187" s="154">
        <v>0</v>
      </c>
      <c r="D187" s="154">
        <v>0</v>
      </c>
      <c r="E187" s="154">
        <v>0</v>
      </c>
      <c r="F187" s="248"/>
    </row>
    <row r="188" spans="1:6" ht="25.5" x14ac:dyDescent="0.25">
      <c r="A188" s="105" t="s">
        <v>708</v>
      </c>
      <c r="B188" s="106" t="s">
        <v>1018</v>
      </c>
      <c r="C188" s="154">
        <v>0</v>
      </c>
      <c r="D188" s="154">
        <v>0</v>
      </c>
      <c r="E188" s="154">
        <v>0</v>
      </c>
      <c r="F188" s="248"/>
    </row>
    <row r="189" spans="1:6" ht="38.25" x14ac:dyDescent="0.25">
      <c r="A189" s="105" t="s">
        <v>220</v>
      </c>
      <c r="B189" s="106" t="s">
        <v>1019</v>
      </c>
      <c r="C189" s="154">
        <v>0</v>
      </c>
      <c r="D189" s="154">
        <v>0</v>
      </c>
      <c r="E189" s="154">
        <v>0</v>
      </c>
      <c r="F189" s="248"/>
    </row>
    <row r="190" spans="1:6" ht="38.25" x14ac:dyDescent="0.25">
      <c r="A190" s="105" t="s">
        <v>222</v>
      </c>
      <c r="B190" s="106" t="s">
        <v>1020</v>
      </c>
      <c r="C190" s="154">
        <v>0</v>
      </c>
      <c r="D190" s="154">
        <v>0</v>
      </c>
      <c r="E190" s="154">
        <v>0</v>
      </c>
      <c r="F190" s="248"/>
    </row>
    <row r="191" spans="1:6" ht="25.5" x14ac:dyDescent="0.25">
      <c r="A191" s="105" t="s">
        <v>54</v>
      </c>
      <c r="B191" s="106" t="s">
        <v>1021</v>
      </c>
      <c r="C191" s="154">
        <v>0</v>
      </c>
      <c r="D191" s="154">
        <v>0</v>
      </c>
      <c r="E191" s="154">
        <v>0</v>
      </c>
      <c r="F191" s="248"/>
    </row>
    <row r="192" spans="1:6" ht="25.5" x14ac:dyDescent="0.25">
      <c r="A192" s="105" t="s">
        <v>307</v>
      </c>
      <c r="B192" s="106" t="s">
        <v>1022</v>
      </c>
      <c r="C192" s="154">
        <v>0</v>
      </c>
      <c r="D192" s="154">
        <v>0</v>
      </c>
      <c r="E192" s="154">
        <v>0</v>
      </c>
      <c r="F192" s="248"/>
    </row>
    <row r="193" spans="1:6" ht="25.5" x14ac:dyDescent="0.25">
      <c r="A193" s="105" t="s">
        <v>99</v>
      </c>
      <c r="B193" s="106" t="s">
        <v>1023</v>
      </c>
      <c r="C193" s="154">
        <v>0</v>
      </c>
      <c r="D193" s="154">
        <f>SUM(D194:D199)</f>
        <v>0</v>
      </c>
      <c r="E193" s="154">
        <v>0</v>
      </c>
      <c r="F193" s="248"/>
    </row>
    <row r="194" spans="1:6" ht="25.5" x14ac:dyDescent="0.25">
      <c r="A194" s="105" t="s">
        <v>55</v>
      </c>
      <c r="B194" s="106" t="s">
        <v>1024</v>
      </c>
      <c r="C194" s="154">
        <v>0</v>
      </c>
      <c r="D194" s="154">
        <v>0</v>
      </c>
      <c r="E194" s="154">
        <v>0</v>
      </c>
      <c r="F194" s="248"/>
    </row>
    <row r="195" spans="1:6" ht="38.25" x14ac:dyDescent="0.25">
      <c r="A195" s="105" t="s">
        <v>56</v>
      </c>
      <c r="B195" s="106" t="s">
        <v>1175</v>
      </c>
      <c r="C195" s="154">
        <v>0</v>
      </c>
      <c r="D195" s="154">
        <v>0</v>
      </c>
      <c r="E195" s="154">
        <v>0</v>
      </c>
      <c r="F195" s="248"/>
    </row>
    <row r="196" spans="1:6" ht="38.25" x14ac:dyDescent="0.25">
      <c r="A196" s="105" t="s">
        <v>100</v>
      </c>
      <c r="B196" s="106" t="s">
        <v>1026</v>
      </c>
      <c r="C196" s="154">
        <v>0</v>
      </c>
      <c r="D196" s="154">
        <v>0</v>
      </c>
      <c r="E196" s="154">
        <v>0</v>
      </c>
      <c r="F196" s="248"/>
    </row>
    <row r="197" spans="1:6" ht="38.25" x14ac:dyDescent="0.25">
      <c r="A197" s="105" t="s">
        <v>308</v>
      </c>
      <c r="B197" s="106" t="s">
        <v>1027</v>
      </c>
      <c r="C197" s="154">
        <v>0</v>
      </c>
      <c r="D197" s="154">
        <v>0</v>
      </c>
      <c r="E197" s="154">
        <v>0</v>
      </c>
      <c r="F197" s="248"/>
    </row>
    <row r="198" spans="1:6" ht="38.25" x14ac:dyDescent="0.25">
      <c r="A198" s="105" t="s">
        <v>101</v>
      </c>
      <c r="B198" s="106" t="s">
        <v>1028</v>
      </c>
      <c r="C198" s="154">
        <v>0</v>
      </c>
      <c r="D198" s="154">
        <v>0</v>
      </c>
      <c r="E198" s="154">
        <v>0</v>
      </c>
      <c r="F198" s="248"/>
    </row>
    <row r="199" spans="1:6" ht="25.5" x14ac:dyDescent="0.25">
      <c r="A199" s="105" t="s">
        <v>57</v>
      </c>
      <c r="B199" s="106" t="s">
        <v>1029</v>
      </c>
      <c r="C199" s="154">
        <v>0</v>
      </c>
      <c r="D199" s="154">
        <v>0</v>
      </c>
      <c r="E199" s="154">
        <v>0</v>
      </c>
      <c r="F199" s="248"/>
    </row>
    <row r="200" spans="1:6" x14ac:dyDescent="0.25">
      <c r="A200" s="105" t="s">
        <v>58</v>
      </c>
      <c r="B200" s="106" t="s">
        <v>1030</v>
      </c>
      <c r="C200" s="154">
        <v>0</v>
      </c>
      <c r="D200" s="154">
        <v>0</v>
      </c>
      <c r="E200" s="154">
        <v>0</v>
      </c>
      <c r="F200" s="248"/>
    </row>
    <row r="201" spans="1:6" ht="25.5" x14ac:dyDescent="0.25">
      <c r="A201" s="105" t="s">
        <v>309</v>
      </c>
      <c r="B201" s="106" t="s">
        <v>1031</v>
      </c>
      <c r="C201" s="154">
        <v>0</v>
      </c>
      <c r="D201" s="154">
        <v>0</v>
      </c>
      <c r="E201" s="154">
        <v>0</v>
      </c>
      <c r="F201" s="248"/>
    </row>
    <row r="202" spans="1:6" ht="25.5" x14ac:dyDescent="0.25">
      <c r="A202" s="105" t="s">
        <v>720</v>
      </c>
      <c r="B202" s="106" t="s">
        <v>1032</v>
      </c>
      <c r="C202" s="154">
        <v>0</v>
      </c>
      <c r="D202" s="154">
        <v>0</v>
      </c>
      <c r="E202" s="154">
        <v>0</v>
      </c>
      <c r="F202" s="248">
        <v>177000</v>
      </c>
    </row>
    <row r="203" spans="1:6" ht="25.5" x14ac:dyDescent="0.25">
      <c r="A203" s="105" t="s">
        <v>722</v>
      </c>
      <c r="B203" s="106" t="s">
        <v>1033</v>
      </c>
      <c r="C203" s="154">
        <v>0</v>
      </c>
      <c r="D203" s="154">
        <v>0</v>
      </c>
      <c r="E203" s="154">
        <v>6</v>
      </c>
      <c r="F203" s="248"/>
    </row>
    <row r="204" spans="1:6" ht="25.5" x14ac:dyDescent="0.25">
      <c r="A204" s="105" t="s">
        <v>59</v>
      </c>
      <c r="B204" s="106" t="s">
        <v>1034</v>
      </c>
      <c r="C204" s="154">
        <v>0</v>
      </c>
      <c r="D204" s="154">
        <v>0</v>
      </c>
      <c r="E204" s="154">
        <v>0</v>
      </c>
      <c r="F204" s="248"/>
    </row>
    <row r="205" spans="1:6" ht="25.5" x14ac:dyDescent="0.25">
      <c r="A205" s="105" t="s">
        <v>60</v>
      </c>
      <c r="B205" s="106" t="s">
        <v>1035</v>
      </c>
      <c r="C205" s="154">
        <v>0</v>
      </c>
      <c r="D205" s="154">
        <v>0</v>
      </c>
      <c r="E205" s="154">
        <v>0</v>
      </c>
      <c r="F205" s="248"/>
    </row>
    <row r="206" spans="1:6" ht="25.5" x14ac:dyDescent="0.25">
      <c r="A206" s="105" t="s">
        <v>310</v>
      </c>
      <c r="B206" s="106" t="s">
        <v>1036</v>
      </c>
      <c r="C206" s="154">
        <v>0</v>
      </c>
      <c r="D206" s="154">
        <v>0</v>
      </c>
      <c r="E206" s="154">
        <v>0</v>
      </c>
      <c r="F206" s="248"/>
    </row>
    <row r="207" spans="1:6" ht="38.25" x14ac:dyDescent="0.25">
      <c r="A207" s="105" t="s">
        <v>313</v>
      </c>
      <c r="B207" s="106" t="s">
        <v>1037</v>
      </c>
      <c r="C207" s="154">
        <v>0</v>
      </c>
      <c r="D207" s="154">
        <v>0</v>
      </c>
      <c r="E207" s="154">
        <v>0</v>
      </c>
      <c r="F207" s="248"/>
    </row>
    <row r="208" spans="1:6" ht="38.25" x14ac:dyDescent="0.25">
      <c r="A208" s="105" t="s">
        <v>728</v>
      </c>
      <c r="B208" s="106" t="s">
        <v>1038</v>
      </c>
      <c r="C208" s="154">
        <v>0</v>
      </c>
      <c r="D208" s="154">
        <v>0</v>
      </c>
      <c r="E208" s="154">
        <v>0</v>
      </c>
      <c r="F208" s="248"/>
    </row>
    <row r="209" spans="1:6" ht="38.25" x14ac:dyDescent="0.25">
      <c r="A209" s="105" t="s">
        <v>61</v>
      </c>
      <c r="B209" s="106" t="s">
        <v>1039</v>
      </c>
      <c r="C209" s="154">
        <v>0</v>
      </c>
      <c r="D209" s="154">
        <v>0</v>
      </c>
      <c r="E209" s="154">
        <v>0</v>
      </c>
      <c r="F209" s="248"/>
    </row>
    <row r="210" spans="1:6" ht="38.25" x14ac:dyDescent="0.25">
      <c r="A210" s="105" t="s">
        <v>311</v>
      </c>
      <c r="B210" s="106" t="s">
        <v>1040</v>
      </c>
      <c r="C210" s="154">
        <v>0</v>
      </c>
      <c r="D210" s="154">
        <v>0</v>
      </c>
      <c r="E210" s="154">
        <v>0</v>
      </c>
      <c r="F210" s="248"/>
    </row>
    <row r="211" spans="1:6" ht="38.25" x14ac:dyDescent="0.25">
      <c r="A211" s="105" t="s">
        <v>296</v>
      </c>
      <c r="B211" s="106" t="s">
        <v>1041</v>
      </c>
      <c r="C211" s="154">
        <v>0</v>
      </c>
      <c r="D211" s="154">
        <v>0</v>
      </c>
      <c r="E211" s="154">
        <v>0</v>
      </c>
      <c r="F211" s="248"/>
    </row>
    <row r="212" spans="1:6" ht="25.5" x14ac:dyDescent="0.25">
      <c r="A212" s="105" t="s">
        <v>732</v>
      </c>
      <c r="B212" s="106" t="s">
        <v>1177</v>
      </c>
      <c r="C212" s="154">
        <v>0</v>
      </c>
      <c r="D212" s="154">
        <v>0</v>
      </c>
      <c r="E212" s="154">
        <v>5192</v>
      </c>
      <c r="F212" s="248"/>
    </row>
    <row r="213" spans="1:6" ht="25.5" x14ac:dyDescent="0.25">
      <c r="A213" s="105" t="s">
        <v>734</v>
      </c>
      <c r="B213" s="106" t="s">
        <v>1178</v>
      </c>
      <c r="C213" s="154">
        <v>0</v>
      </c>
      <c r="D213" s="154">
        <v>0</v>
      </c>
      <c r="E213" s="154">
        <v>0</v>
      </c>
      <c r="F213" s="248"/>
    </row>
    <row r="214" spans="1:6" ht="89.25" x14ac:dyDescent="0.25">
      <c r="A214" s="105" t="s">
        <v>297</v>
      </c>
      <c r="B214" s="106" t="s">
        <v>1179</v>
      </c>
      <c r="C214" s="154">
        <v>0</v>
      </c>
      <c r="D214" s="154">
        <v>0</v>
      </c>
      <c r="E214" s="154">
        <v>0</v>
      </c>
      <c r="F214" s="248"/>
    </row>
    <row r="215" spans="1:6" ht="25.5" x14ac:dyDescent="0.25">
      <c r="A215" s="105" t="s">
        <v>327</v>
      </c>
      <c r="B215" s="106" t="s">
        <v>1180</v>
      </c>
      <c r="C215" s="154">
        <v>0</v>
      </c>
      <c r="D215" s="154">
        <v>0</v>
      </c>
      <c r="E215" s="154">
        <v>0</v>
      </c>
      <c r="F215" s="248"/>
    </row>
    <row r="216" spans="1:6" ht="38.25" x14ac:dyDescent="0.25">
      <c r="A216" s="115" t="s">
        <v>102</v>
      </c>
      <c r="B216" s="116" t="s">
        <v>336</v>
      </c>
      <c r="C216" s="214">
        <f>SUM(D216:F216)</f>
        <v>182198</v>
      </c>
      <c r="D216" s="214">
        <v>0</v>
      </c>
      <c r="E216" s="214">
        <f>SUM(E202+E212+E203)</f>
        <v>5198</v>
      </c>
      <c r="F216" s="214">
        <f>SUM(F202+F212+F203)</f>
        <v>177000</v>
      </c>
    </row>
    <row r="217" spans="1:6" ht="25.5" x14ac:dyDescent="0.25">
      <c r="A217" s="105" t="s">
        <v>738</v>
      </c>
      <c r="B217" s="106" t="s">
        <v>1046</v>
      </c>
      <c r="C217" s="214">
        <f t="shared" ref="C217:C280" si="0">SUM(D217:F217)</f>
        <v>0</v>
      </c>
      <c r="D217" s="154">
        <v>0</v>
      </c>
      <c r="E217" s="154">
        <v>0</v>
      </c>
      <c r="F217" s="248"/>
    </row>
    <row r="218" spans="1:6" ht="38.25" x14ac:dyDescent="0.25">
      <c r="A218" s="105" t="s">
        <v>740</v>
      </c>
      <c r="B218" s="106" t="s">
        <v>1047</v>
      </c>
      <c r="C218" s="214">
        <f t="shared" si="0"/>
        <v>0</v>
      </c>
      <c r="D218" s="154">
        <v>0</v>
      </c>
      <c r="E218" s="154">
        <v>0</v>
      </c>
      <c r="F218" s="248"/>
    </row>
    <row r="219" spans="1:6" ht="25.5" x14ac:dyDescent="0.25">
      <c r="A219" s="105" t="s">
        <v>742</v>
      </c>
      <c r="B219" s="106" t="s">
        <v>1048</v>
      </c>
      <c r="C219" s="214">
        <f t="shared" si="0"/>
        <v>0</v>
      </c>
      <c r="D219" s="154">
        <v>0</v>
      </c>
      <c r="E219" s="154">
        <v>0</v>
      </c>
      <c r="F219" s="248"/>
    </row>
    <row r="220" spans="1:6" ht="25.5" x14ac:dyDescent="0.25">
      <c r="A220" s="105" t="s">
        <v>744</v>
      </c>
      <c r="B220" s="106" t="s">
        <v>1049</v>
      </c>
      <c r="C220" s="214">
        <f t="shared" si="0"/>
        <v>0</v>
      </c>
      <c r="D220" s="154">
        <v>0</v>
      </c>
      <c r="E220" s="154">
        <v>0</v>
      </c>
      <c r="F220" s="248"/>
    </row>
    <row r="221" spans="1:6" ht="25.5" x14ac:dyDescent="0.25">
      <c r="A221" s="105" t="s">
        <v>746</v>
      </c>
      <c r="B221" s="106" t="s">
        <v>1050</v>
      </c>
      <c r="C221" s="214">
        <f t="shared" si="0"/>
        <v>0</v>
      </c>
      <c r="D221" s="154">
        <v>0</v>
      </c>
      <c r="E221" s="154">
        <v>0</v>
      </c>
      <c r="F221" s="248"/>
    </row>
    <row r="222" spans="1:6" ht="25.5" x14ac:dyDescent="0.25">
      <c r="A222" s="105" t="s">
        <v>748</v>
      </c>
      <c r="B222" s="106" t="s">
        <v>1051</v>
      </c>
      <c r="C222" s="214">
        <f t="shared" si="0"/>
        <v>0</v>
      </c>
      <c r="D222" s="154">
        <v>0</v>
      </c>
      <c r="E222" s="154">
        <v>0</v>
      </c>
      <c r="F222" s="248"/>
    </row>
    <row r="223" spans="1:6" ht="25.5" x14ac:dyDescent="0.25">
      <c r="A223" s="105" t="s">
        <v>750</v>
      </c>
      <c r="B223" s="106" t="s">
        <v>1052</v>
      </c>
      <c r="C223" s="214">
        <f t="shared" si="0"/>
        <v>0</v>
      </c>
      <c r="D223" s="154">
        <v>0</v>
      </c>
      <c r="E223" s="154">
        <v>0</v>
      </c>
      <c r="F223" s="248"/>
    </row>
    <row r="224" spans="1:6" ht="25.5" x14ac:dyDescent="0.25">
      <c r="A224" s="105" t="s">
        <v>298</v>
      </c>
      <c r="B224" s="106" t="s">
        <v>1053</v>
      </c>
      <c r="C224" s="214">
        <f t="shared" si="0"/>
        <v>0</v>
      </c>
      <c r="D224" s="154">
        <v>0</v>
      </c>
      <c r="E224" s="154">
        <v>0</v>
      </c>
      <c r="F224" s="248"/>
    </row>
    <row r="225" spans="1:6" ht="38.25" x14ac:dyDescent="0.25">
      <c r="A225" s="115" t="s">
        <v>337</v>
      </c>
      <c r="B225" s="116" t="s">
        <v>338</v>
      </c>
      <c r="C225" s="214">
        <f t="shared" si="0"/>
        <v>0</v>
      </c>
      <c r="D225" s="214">
        <f>+D217+D219++D221+D222+D224</f>
        <v>0</v>
      </c>
      <c r="E225" s="214">
        <f t="shared" ref="E225:F225" si="1">+E217+E219++E221+E222+E224</f>
        <v>0</v>
      </c>
      <c r="F225" s="214">
        <f t="shared" si="1"/>
        <v>0</v>
      </c>
    </row>
    <row r="226" spans="1:6" ht="51" x14ac:dyDescent="0.25">
      <c r="A226" s="105" t="s">
        <v>754</v>
      </c>
      <c r="B226" s="106" t="s">
        <v>1054</v>
      </c>
      <c r="C226" s="214">
        <f t="shared" si="0"/>
        <v>0</v>
      </c>
      <c r="D226" s="154">
        <v>0</v>
      </c>
      <c r="E226" s="154">
        <v>0</v>
      </c>
      <c r="F226" s="248"/>
    </row>
    <row r="227" spans="1:6" ht="51" x14ac:dyDescent="0.25">
      <c r="A227" s="105" t="s">
        <v>299</v>
      </c>
      <c r="B227" s="106" t="s">
        <v>1055</v>
      </c>
      <c r="C227" s="214">
        <f t="shared" si="0"/>
        <v>0</v>
      </c>
      <c r="D227" s="154">
        <f>SUM(D228:D238)</f>
        <v>0</v>
      </c>
      <c r="E227" s="154">
        <v>0</v>
      </c>
      <c r="F227" s="248"/>
    </row>
    <row r="228" spans="1:6" ht="25.5" x14ac:dyDescent="0.25">
      <c r="A228" s="105" t="s">
        <v>757</v>
      </c>
      <c r="B228" s="106" t="s">
        <v>1056</v>
      </c>
      <c r="C228" s="214">
        <f t="shared" si="0"/>
        <v>0</v>
      </c>
      <c r="D228" s="154">
        <v>0</v>
      </c>
      <c r="E228" s="154">
        <v>0</v>
      </c>
      <c r="F228" s="248"/>
    </row>
    <row r="229" spans="1:6" ht="25.5" x14ac:dyDescent="0.25">
      <c r="A229" s="105" t="s">
        <v>103</v>
      </c>
      <c r="B229" s="106" t="s">
        <v>1057</v>
      </c>
      <c r="C229" s="214">
        <f t="shared" si="0"/>
        <v>0</v>
      </c>
      <c r="D229" s="154">
        <v>0</v>
      </c>
      <c r="E229" s="154">
        <v>0</v>
      </c>
      <c r="F229" s="248"/>
    </row>
    <row r="230" spans="1:6" ht="25.5" x14ac:dyDescent="0.25">
      <c r="A230" s="105" t="s">
        <v>760</v>
      </c>
      <c r="B230" s="106" t="s">
        <v>1058</v>
      </c>
      <c r="C230" s="214">
        <f t="shared" si="0"/>
        <v>0</v>
      </c>
      <c r="D230" s="154">
        <v>0</v>
      </c>
      <c r="E230" s="154">
        <v>0</v>
      </c>
      <c r="F230" s="248"/>
    </row>
    <row r="231" spans="1:6" x14ac:dyDescent="0.25">
      <c r="A231" s="105" t="s">
        <v>762</v>
      </c>
      <c r="B231" s="106" t="s">
        <v>1059</v>
      </c>
      <c r="C231" s="214">
        <f t="shared" si="0"/>
        <v>0</v>
      </c>
      <c r="D231" s="154">
        <v>0</v>
      </c>
      <c r="E231" s="154">
        <v>0</v>
      </c>
      <c r="F231" s="248"/>
    </row>
    <row r="232" spans="1:6" ht="25.5" x14ac:dyDescent="0.25">
      <c r="A232" s="105" t="s">
        <v>104</v>
      </c>
      <c r="B232" s="106" t="s">
        <v>1060</v>
      </c>
      <c r="C232" s="214">
        <f t="shared" si="0"/>
        <v>0</v>
      </c>
      <c r="D232" s="154">
        <v>0</v>
      </c>
      <c r="E232" s="154">
        <v>0</v>
      </c>
      <c r="F232" s="248"/>
    </row>
    <row r="233" spans="1:6" ht="38.25" x14ac:dyDescent="0.25">
      <c r="A233" s="105" t="s">
        <v>765</v>
      </c>
      <c r="B233" s="106" t="s">
        <v>1061</v>
      </c>
      <c r="C233" s="214">
        <f t="shared" si="0"/>
        <v>0</v>
      </c>
      <c r="D233" s="154">
        <v>0</v>
      </c>
      <c r="E233" s="154">
        <v>0</v>
      </c>
      <c r="F233" s="248"/>
    </row>
    <row r="234" spans="1:6" ht="38.25" x14ac:dyDescent="0.25">
      <c r="A234" s="105" t="s">
        <v>228</v>
      </c>
      <c r="B234" s="106" t="s">
        <v>1062</v>
      </c>
      <c r="C234" s="214">
        <f t="shared" si="0"/>
        <v>0</v>
      </c>
      <c r="D234" s="154">
        <v>0</v>
      </c>
      <c r="E234" s="154">
        <v>0</v>
      </c>
      <c r="F234" s="248"/>
    </row>
    <row r="235" spans="1:6" ht="25.5" x14ac:dyDescent="0.25">
      <c r="A235" s="105" t="s">
        <v>768</v>
      </c>
      <c r="B235" s="106" t="s">
        <v>1063</v>
      </c>
      <c r="C235" s="214">
        <f t="shared" si="0"/>
        <v>0</v>
      </c>
      <c r="D235" s="154">
        <v>0</v>
      </c>
      <c r="E235" s="154">
        <v>0</v>
      </c>
      <c r="F235" s="248"/>
    </row>
    <row r="236" spans="1:6" x14ac:dyDescent="0.25">
      <c r="A236" s="105" t="s">
        <v>300</v>
      </c>
      <c r="B236" s="106" t="s">
        <v>1064</v>
      </c>
      <c r="C236" s="214">
        <f t="shared" si="0"/>
        <v>0</v>
      </c>
      <c r="D236" s="154">
        <v>0</v>
      </c>
      <c r="E236" s="154">
        <v>0</v>
      </c>
      <c r="F236" s="248"/>
    </row>
    <row r="237" spans="1:6" ht="25.5" x14ac:dyDescent="0.25">
      <c r="A237" s="105" t="s">
        <v>771</v>
      </c>
      <c r="B237" s="106" t="s">
        <v>1065</v>
      </c>
      <c r="C237" s="214">
        <f t="shared" si="0"/>
        <v>0</v>
      </c>
      <c r="D237" s="154">
        <v>0</v>
      </c>
      <c r="E237" s="154">
        <v>0</v>
      </c>
      <c r="F237" s="248"/>
    </row>
    <row r="238" spans="1:6" x14ac:dyDescent="0.25">
      <c r="A238" s="105" t="s">
        <v>773</v>
      </c>
      <c r="B238" s="106" t="s">
        <v>1066</v>
      </c>
      <c r="C238" s="214">
        <f t="shared" si="0"/>
        <v>0</v>
      </c>
      <c r="D238" s="154">
        <v>0</v>
      </c>
      <c r="E238" s="154">
        <v>0</v>
      </c>
      <c r="F238" s="248"/>
    </row>
    <row r="239" spans="1:6" ht="38.25" x14ac:dyDescent="0.25">
      <c r="A239" s="105" t="s">
        <v>775</v>
      </c>
      <c r="B239" s="106" t="s">
        <v>1067</v>
      </c>
      <c r="C239" s="214">
        <f t="shared" si="0"/>
        <v>0</v>
      </c>
      <c r="D239" s="154">
        <f>SUM(D240:D250)</f>
        <v>0</v>
      </c>
      <c r="E239" s="154">
        <v>0</v>
      </c>
      <c r="F239" s="248"/>
    </row>
    <row r="240" spans="1:6" ht="25.5" x14ac:dyDescent="0.25">
      <c r="A240" s="105" t="s">
        <v>230</v>
      </c>
      <c r="B240" s="106" t="s">
        <v>1068</v>
      </c>
      <c r="C240" s="214">
        <f t="shared" si="0"/>
        <v>0</v>
      </c>
      <c r="D240" s="154">
        <v>0</v>
      </c>
      <c r="E240" s="154">
        <v>0</v>
      </c>
      <c r="F240" s="248"/>
    </row>
    <row r="241" spans="1:6" ht="25.5" x14ac:dyDescent="0.25">
      <c r="A241" s="105" t="s">
        <v>232</v>
      </c>
      <c r="B241" s="106" t="s">
        <v>1069</v>
      </c>
      <c r="C241" s="214">
        <f t="shared" si="0"/>
        <v>0</v>
      </c>
      <c r="D241" s="154">
        <v>0</v>
      </c>
      <c r="E241" s="154">
        <v>0</v>
      </c>
      <c r="F241" s="248"/>
    </row>
    <row r="242" spans="1:6" ht="25.5" x14ac:dyDescent="0.25">
      <c r="A242" s="105" t="s">
        <v>779</v>
      </c>
      <c r="B242" s="106" t="s">
        <v>1070</v>
      </c>
      <c r="C242" s="214">
        <f t="shared" si="0"/>
        <v>0</v>
      </c>
      <c r="D242" s="154">
        <v>0</v>
      </c>
      <c r="E242" s="154">
        <v>0</v>
      </c>
      <c r="F242" s="248"/>
    </row>
    <row r="243" spans="1:6" x14ac:dyDescent="0.25">
      <c r="A243" s="105" t="s">
        <v>234</v>
      </c>
      <c r="B243" s="106" t="s">
        <v>1071</v>
      </c>
      <c r="C243" s="214">
        <f t="shared" si="0"/>
        <v>0</v>
      </c>
      <c r="D243" s="154">
        <v>0</v>
      </c>
      <c r="E243" s="154">
        <v>0</v>
      </c>
      <c r="F243" s="248"/>
    </row>
    <row r="244" spans="1:6" ht="25.5" x14ac:dyDescent="0.25">
      <c r="A244" s="105" t="s">
        <v>782</v>
      </c>
      <c r="B244" s="106" t="s">
        <v>1072</v>
      </c>
      <c r="C244" s="214">
        <f t="shared" si="0"/>
        <v>0</v>
      </c>
      <c r="D244" s="154">
        <v>0</v>
      </c>
      <c r="E244" s="154">
        <v>0</v>
      </c>
      <c r="F244" s="248"/>
    </row>
    <row r="245" spans="1:6" ht="38.25" x14ac:dyDescent="0.25">
      <c r="A245" s="105" t="s">
        <v>784</v>
      </c>
      <c r="B245" s="106" t="s">
        <v>1073</v>
      </c>
      <c r="C245" s="214">
        <f t="shared" si="0"/>
        <v>0</v>
      </c>
      <c r="D245" s="154">
        <v>0</v>
      </c>
      <c r="E245" s="154">
        <v>0</v>
      </c>
      <c r="F245" s="248"/>
    </row>
    <row r="246" spans="1:6" ht="38.25" x14ac:dyDescent="0.25">
      <c r="A246" s="105" t="s">
        <v>786</v>
      </c>
      <c r="B246" s="106" t="s">
        <v>1074</v>
      </c>
      <c r="C246" s="214">
        <f t="shared" si="0"/>
        <v>0</v>
      </c>
      <c r="D246" s="154">
        <v>0</v>
      </c>
      <c r="E246" s="154">
        <v>0</v>
      </c>
      <c r="F246" s="248"/>
    </row>
    <row r="247" spans="1:6" ht="25.5" x14ac:dyDescent="0.25">
      <c r="A247" s="105" t="s">
        <v>788</v>
      </c>
      <c r="B247" s="106" t="s">
        <v>1075</v>
      </c>
      <c r="C247" s="214">
        <f t="shared" si="0"/>
        <v>0</v>
      </c>
      <c r="D247" s="154">
        <v>0</v>
      </c>
      <c r="E247" s="154">
        <v>0</v>
      </c>
      <c r="F247" s="248"/>
    </row>
    <row r="248" spans="1:6" x14ac:dyDescent="0.25">
      <c r="A248" s="105" t="s">
        <v>790</v>
      </c>
      <c r="B248" s="106" t="s">
        <v>1076</v>
      </c>
      <c r="C248" s="214">
        <f t="shared" si="0"/>
        <v>0</v>
      </c>
      <c r="D248" s="154">
        <v>0</v>
      </c>
      <c r="E248" s="154">
        <v>0</v>
      </c>
      <c r="F248" s="248"/>
    </row>
    <row r="249" spans="1:6" ht="25.5" x14ac:dyDescent="0.25">
      <c r="A249" s="105" t="s">
        <v>792</v>
      </c>
      <c r="B249" s="106" t="s">
        <v>1077</v>
      </c>
      <c r="C249" s="214">
        <f t="shared" si="0"/>
        <v>0</v>
      </c>
      <c r="D249" s="154">
        <v>0</v>
      </c>
      <c r="E249" s="154">
        <v>0</v>
      </c>
      <c r="F249" s="248"/>
    </row>
    <row r="250" spans="1:6" x14ac:dyDescent="0.25">
      <c r="A250" s="105" t="s">
        <v>236</v>
      </c>
      <c r="B250" s="106" t="s">
        <v>1078</v>
      </c>
      <c r="C250" s="214">
        <f t="shared" si="0"/>
        <v>0</v>
      </c>
      <c r="D250" s="154">
        <v>0</v>
      </c>
      <c r="E250" s="154">
        <v>0</v>
      </c>
      <c r="F250" s="248"/>
    </row>
    <row r="251" spans="1:6" ht="38.25" x14ac:dyDescent="0.25">
      <c r="A251" s="115" t="s">
        <v>238</v>
      </c>
      <c r="B251" s="116" t="s">
        <v>339</v>
      </c>
      <c r="C251" s="214">
        <f t="shared" si="0"/>
        <v>0</v>
      </c>
      <c r="D251" s="214">
        <f t="shared" ref="D251" si="2">SUM(E251:G251)</f>
        <v>0</v>
      </c>
      <c r="E251" s="214">
        <f t="shared" ref="E251" si="3">SUM(F251:H251)</f>
        <v>0</v>
      </c>
      <c r="F251" s="214">
        <f t="shared" ref="F251" si="4">SUM(G251:I251)</f>
        <v>0</v>
      </c>
    </row>
    <row r="252" spans="1:6" ht="51" x14ac:dyDescent="0.25">
      <c r="A252" s="105" t="s">
        <v>796</v>
      </c>
      <c r="B252" s="106" t="s">
        <v>1079</v>
      </c>
      <c r="C252" s="214">
        <f t="shared" si="0"/>
        <v>0</v>
      </c>
      <c r="D252" s="154">
        <v>0</v>
      </c>
      <c r="E252" s="154">
        <v>0</v>
      </c>
      <c r="F252" s="248"/>
    </row>
    <row r="253" spans="1:6" ht="51" x14ac:dyDescent="0.25">
      <c r="A253" s="105" t="s">
        <v>798</v>
      </c>
      <c r="B253" s="106" t="s">
        <v>1080</v>
      </c>
      <c r="C253" s="214">
        <f t="shared" si="0"/>
        <v>0</v>
      </c>
      <c r="D253" s="154">
        <f>SUM(D254:D264)</f>
        <v>0</v>
      </c>
      <c r="E253" s="154">
        <v>0</v>
      </c>
      <c r="F253" s="248"/>
    </row>
    <row r="254" spans="1:6" ht="25.5" x14ac:dyDescent="0.25">
      <c r="A254" s="105" t="s">
        <v>240</v>
      </c>
      <c r="B254" s="106" t="s">
        <v>1081</v>
      </c>
      <c r="C254" s="214">
        <f t="shared" si="0"/>
        <v>0</v>
      </c>
      <c r="D254" s="154">
        <v>0</v>
      </c>
      <c r="E254" s="154">
        <v>0</v>
      </c>
      <c r="F254" s="248"/>
    </row>
    <row r="255" spans="1:6" ht="25.5" x14ac:dyDescent="0.25">
      <c r="A255" s="105" t="s">
        <v>242</v>
      </c>
      <c r="B255" s="106" t="s">
        <v>1082</v>
      </c>
      <c r="C255" s="214">
        <f t="shared" si="0"/>
        <v>0</v>
      </c>
      <c r="D255" s="154">
        <v>0</v>
      </c>
      <c r="E255" s="154">
        <v>0</v>
      </c>
      <c r="F255" s="248"/>
    </row>
    <row r="256" spans="1:6" ht="25.5" x14ac:dyDescent="0.25">
      <c r="A256" s="105" t="s">
        <v>244</v>
      </c>
      <c r="B256" s="106" t="s">
        <v>1083</v>
      </c>
      <c r="C256" s="214">
        <f t="shared" si="0"/>
        <v>0</v>
      </c>
      <c r="D256" s="154">
        <v>0</v>
      </c>
      <c r="E256" s="154">
        <v>0</v>
      </c>
      <c r="F256" s="248"/>
    </row>
    <row r="257" spans="1:6" x14ac:dyDescent="0.25">
      <c r="A257" s="105" t="s">
        <v>246</v>
      </c>
      <c r="B257" s="106" t="s">
        <v>1084</v>
      </c>
      <c r="C257" s="214">
        <f t="shared" si="0"/>
        <v>0</v>
      </c>
      <c r="D257" s="154">
        <v>0</v>
      </c>
      <c r="E257" s="154">
        <v>0</v>
      </c>
      <c r="F257" s="248"/>
    </row>
    <row r="258" spans="1:6" ht="25.5" x14ac:dyDescent="0.25">
      <c r="A258" s="105" t="s">
        <v>804</v>
      </c>
      <c r="B258" s="106" t="s">
        <v>1085</v>
      </c>
      <c r="C258" s="214">
        <f t="shared" si="0"/>
        <v>0</v>
      </c>
      <c r="D258" s="154">
        <v>0</v>
      </c>
      <c r="E258" s="154">
        <v>0</v>
      </c>
      <c r="F258" s="248"/>
    </row>
    <row r="259" spans="1:6" ht="38.25" x14ac:dyDescent="0.25">
      <c r="A259" s="105" t="s">
        <v>806</v>
      </c>
      <c r="B259" s="106" t="s">
        <v>1086</v>
      </c>
      <c r="C259" s="214">
        <f t="shared" si="0"/>
        <v>0</v>
      </c>
      <c r="D259" s="154">
        <v>0</v>
      </c>
      <c r="E259" s="154">
        <v>0</v>
      </c>
      <c r="F259" s="248"/>
    </row>
    <row r="260" spans="1:6" ht="38.25" x14ac:dyDescent="0.25">
      <c r="A260" s="105" t="s">
        <v>808</v>
      </c>
      <c r="B260" s="106" t="s">
        <v>1087</v>
      </c>
      <c r="C260" s="214">
        <f t="shared" si="0"/>
        <v>0</v>
      </c>
      <c r="D260" s="154">
        <v>0</v>
      </c>
      <c r="E260" s="154">
        <v>0</v>
      </c>
      <c r="F260" s="248"/>
    </row>
    <row r="261" spans="1:6" ht="25.5" x14ac:dyDescent="0.25">
      <c r="A261" s="105" t="s">
        <v>810</v>
      </c>
      <c r="B261" s="106" t="s">
        <v>1088</v>
      </c>
      <c r="C261" s="214">
        <f t="shared" si="0"/>
        <v>0</v>
      </c>
      <c r="D261" s="154">
        <v>0</v>
      </c>
      <c r="E261" s="154">
        <v>0</v>
      </c>
      <c r="F261" s="248"/>
    </row>
    <row r="262" spans="1:6" x14ac:dyDescent="0.25">
      <c r="A262" s="105" t="s">
        <v>812</v>
      </c>
      <c r="B262" s="106" t="s">
        <v>1089</v>
      </c>
      <c r="C262" s="214">
        <f t="shared" si="0"/>
        <v>0</v>
      </c>
      <c r="D262" s="154">
        <v>0</v>
      </c>
      <c r="E262" s="154">
        <v>0</v>
      </c>
      <c r="F262" s="248"/>
    </row>
    <row r="263" spans="1:6" ht="25.5" x14ac:dyDescent="0.25">
      <c r="A263" s="105" t="s">
        <v>814</v>
      </c>
      <c r="B263" s="106" t="s">
        <v>1090</v>
      </c>
      <c r="C263" s="214">
        <f t="shared" si="0"/>
        <v>0</v>
      </c>
      <c r="D263" s="154">
        <v>0</v>
      </c>
      <c r="E263" s="154">
        <v>0</v>
      </c>
      <c r="F263" s="248"/>
    </row>
    <row r="264" spans="1:6" x14ac:dyDescent="0.25">
      <c r="A264" s="105" t="s">
        <v>816</v>
      </c>
      <c r="B264" s="106" t="s">
        <v>1091</v>
      </c>
      <c r="C264" s="214">
        <f t="shared" si="0"/>
        <v>0</v>
      </c>
      <c r="D264" s="154">
        <v>0</v>
      </c>
      <c r="E264" s="154">
        <v>0</v>
      </c>
      <c r="F264" s="248"/>
    </row>
    <row r="265" spans="1:6" ht="38.25" x14ac:dyDescent="0.25">
      <c r="A265" s="105" t="s">
        <v>818</v>
      </c>
      <c r="B265" s="106" t="s">
        <v>1092</v>
      </c>
      <c r="C265" s="214">
        <f t="shared" si="0"/>
        <v>0</v>
      </c>
      <c r="D265" s="154">
        <f>SUM(D266:D276)</f>
        <v>0</v>
      </c>
      <c r="E265" s="154">
        <v>0</v>
      </c>
      <c r="F265" s="248"/>
    </row>
    <row r="266" spans="1:6" ht="25.5" x14ac:dyDescent="0.25">
      <c r="A266" s="105" t="s">
        <v>820</v>
      </c>
      <c r="B266" s="106" t="s">
        <v>1093</v>
      </c>
      <c r="C266" s="214">
        <f t="shared" si="0"/>
        <v>0</v>
      </c>
      <c r="D266" s="154">
        <v>0</v>
      </c>
      <c r="E266" s="154">
        <v>0</v>
      </c>
      <c r="F266" s="248"/>
    </row>
    <row r="267" spans="1:6" ht="25.5" x14ac:dyDescent="0.25">
      <c r="A267" s="105" t="s">
        <v>822</v>
      </c>
      <c r="B267" s="106" t="s">
        <v>1094</v>
      </c>
      <c r="C267" s="214">
        <f t="shared" si="0"/>
        <v>0</v>
      </c>
      <c r="D267" s="154">
        <v>0</v>
      </c>
      <c r="E267" s="154">
        <v>0</v>
      </c>
      <c r="F267" s="248"/>
    </row>
    <row r="268" spans="1:6" ht="25.5" x14ac:dyDescent="0.25">
      <c r="A268" s="105" t="s">
        <v>824</v>
      </c>
      <c r="B268" s="106" t="s">
        <v>1095</v>
      </c>
      <c r="C268" s="214">
        <f t="shared" si="0"/>
        <v>0</v>
      </c>
      <c r="D268" s="154">
        <v>0</v>
      </c>
      <c r="E268" s="154">
        <v>0</v>
      </c>
      <c r="F268" s="248"/>
    </row>
    <row r="269" spans="1:6" x14ac:dyDescent="0.25">
      <c r="A269" s="105" t="s">
        <v>826</v>
      </c>
      <c r="B269" s="106" t="s">
        <v>1096</v>
      </c>
      <c r="C269" s="214">
        <f t="shared" si="0"/>
        <v>0</v>
      </c>
      <c r="D269" s="154">
        <v>0</v>
      </c>
      <c r="E269" s="154">
        <v>0</v>
      </c>
      <c r="F269" s="248"/>
    </row>
    <row r="270" spans="1:6" ht="25.5" x14ac:dyDescent="0.25">
      <c r="A270" s="105" t="s">
        <v>828</v>
      </c>
      <c r="B270" s="106" t="s">
        <v>1097</v>
      </c>
      <c r="C270" s="214">
        <f t="shared" si="0"/>
        <v>0</v>
      </c>
      <c r="D270" s="154">
        <v>0</v>
      </c>
      <c r="E270" s="154">
        <v>0</v>
      </c>
      <c r="F270" s="248"/>
    </row>
    <row r="271" spans="1:6" ht="38.25" x14ac:dyDescent="0.25">
      <c r="A271" s="105" t="s">
        <v>830</v>
      </c>
      <c r="B271" s="106" t="s">
        <v>1098</v>
      </c>
      <c r="C271" s="214">
        <f t="shared" si="0"/>
        <v>0</v>
      </c>
      <c r="D271" s="154">
        <v>0</v>
      </c>
      <c r="E271" s="154">
        <v>0</v>
      </c>
      <c r="F271" s="248"/>
    </row>
    <row r="272" spans="1:6" ht="38.25" x14ac:dyDescent="0.25">
      <c r="A272" s="105" t="s">
        <v>832</v>
      </c>
      <c r="B272" s="106" t="s">
        <v>1099</v>
      </c>
      <c r="C272" s="214">
        <f t="shared" si="0"/>
        <v>0</v>
      </c>
      <c r="D272" s="154">
        <v>0</v>
      </c>
      <c r="E272" s="154">
        <v>0</v>
      </c>
      <c r="F272" s="248"/>
    </row>
    <row r="273" spans="1:6" ht="25.5" x14ac:dyDescent="0.25">
      <c r="A273" s="105" t="s">
        <v>312</v>
      </c>
      <c r="B273" s="106" t="s">
        <v>1100</v>
      </c>
      <c r="C273" s="214">
        <f t="shared" si="0"/>
        <v>0</v>
      </c>
      <c r="D273" s="154">
        <v>0</v>
      </c>
      <c r="E273" s="154">
        <v>0</v>
      </c>
      <c r="F273" s="248"/>
    </row>
    <row r="274" spans="1:6" x14ac:dyDescent="0.25">
      <c r="A274" s="105" t="s">
        <v>835</v>
      </c>
      <c r="B274" s="106" t="s">
        <v>1101</v>
      </c>
      <c r="C274" s="214">
        <f t="shared" si="0"/>
        <v>0</v>
      </c>
      <c r="D274" s="154">
        <v>0</v>
      </c>
      <c r="E274" s="154">
        <v>0</v>
      </c>
      <c r="F274" s="248"/>
    </row>
    <row r="275" spans="1:6" ht="25.5" x14ac:dyDescent="0.25">
      <c r="A275" s="105" t="s">
        <v>837</v>
      </c>
      <c r="B275" s="106" t="s">
        <v>1102</v>
      </c>
      <c r="C275" s="214">
        <f t="shared" si="0"/>
        <v>0</v>
      </c>
      <c r="D275" s="154">
        <v>0</v>
      </c>
      <c r="E275" s="154">
        <v>0</v>
      </c>
      <c r="F275" s="248"/>
    </row>
    <row r="276" spans="1:6" x14ac:dyDescent="0.25">
      <c r="A276" s="105" t="s">
        <v>839</v>
      </c>
      <c r="B276" s="106" t="s">
        <v>1103</v>
      </c>
      <c r="C276" s="214">
        <f t="shared" si="0"/>
        <v>0</v>
      </c>
      <c r="D276" s="154">
        <v>0</v>
      </c>
      <c r="E276" s="154">
        <v>0</v>
      </c>
      <c r="F276" s="248"/>
    </row>
    <row r="277" spans="1:6" ht="38.25" x14ac:dyDescent="0.25">
      <c r="A277" s="115" t="s">
        <v>329</v>
      </c>
      <c r="B277" s="116" t="s">
        <v>340</v>
      </c>
      <c r="C277" s="214">
        <f t="shared" si="0"/>
        <v>0</v>
      </c>
      <c r="D277" s="214">
        <f>+D252+D253+D265</f>
        <v>0</v>
      </c>
      <c r="E277" s="214">
        <v>0</v>
      </c>
      <c r="F277" s="248"/>
    </row>
    <row r="278" spans="1:6" ht="38.25" x14ac:dyDescent="0.25">
      <c r="A278" s="291" t="s">
        <v>331</v>
      </c>
      <c r="B278" s="292" t="s">
        <v>341</v>
      </c>
      <c r="C278" s="293">
        <f t="shared" si="0"/>
        <v>182198</v>
      </c>
      <c r="D278" s="293">
        <f>+D50+D86+D186+D216+D225+D251+D277</f>
        <v>0</v>
      </c>
      <c r="E278" s="293">
        <f t="shared" ref="E278:F278" si="5">+E50+E86+E186+E216+E225+E251+E277</f>
        <v>5198</v>
      </c>
      <c r="F278" s="293">
        <f t="shared" si="5"/>
        <v>177000</v>
      </c>
    </row>
    <row r="279" spans="1:6" x14ac:dyDescent="0.25">
      <c r="A279" s="245"/>
      <c r="B279" s="245"/>
      <c r="C279" s="214">
        <f t="shared" si="0"/>
        <v>0</v>
      </c>
      <c r="D279" s="246">
        <v>0</v>
      </c>
      <c r="E279" s="246"/>
      <c r="F279" s="248"/>
    </row>
    <row r="280" spans="1:6" ht="25.5" x14ac:dyDescent="0.25">
      <c r="A280" s="105" t="s">
        <v>13</v>
      </c>
      <c r="B280" s="106" t="s">
        <v>1104</v>
      </c>
      <c r="C280" s="214">
        <f t="shared" si="0"/>
        <v>0</v>
      </c>
      <c r="D280" s="154">
        <v>0</v>
      </c>
      <c r="E280" s="154">
        <v>0</v>
      </c>
      <c r="F280" s="248"/>
    </row>
    <row r="281" spans="1:6" ht="25.5" x14ac:dyDescent="0.25">
      <c r="A281" s="105" t="s">
        <v>82</v>
      </c>
      <c r="B281" s="106" t="s">
        <v>1105</v>
      </c>
      <c r="C281" s="214">
        <f t="shared" ref="C281:C312" si="6">SUM(D281:F281)</f>
        <v>0</v>
      </c>
      <c r="D281" s="154">
        <v>0</v>
      </c>
      <c r="E281" s="154">
        <v>0</v>
      </c>
      <c r="F281" s="248"/>
    </row>
    <row r="282" spans="1:6" ht="38.25" x14ac:dyDescent="0.25">
      <c r="A282" s="105" t="s">
        <v>83</v>
      </c>
      <c r="B282" s="106" t="s">
        <v>1106</v>
      </c>
      <c r="C282" s="214">
        <f t="shared" si="6"/>
        <v>0</v>
      </c>
      <c r="D282" s="154">
        <v>0</v>
      </c>
      <c r="E282" s="154">
        <v>0</v>
      </c>
      <c r="F282" s="248"/>
    </row>
    <row r="283" spans="1:6" ht="25.5" x14ac:dyDescent="0.25">
      <c r="A283" s="105" t="s">
        <v>84</v>
      </c>
      <c r="B283" s="106" t="s">
        <v>1107</v>
      </c>
      <c r="C283" s="214">
        <f t="shared" si="6"/>
        <v>0</v>
      </c>
      <c r="D283" s="154">
        <v>0</v>
      </c>
      <c r="E283" s="154">
        <v>0</v>
      </c>
      <c r="F283" s="248"/>
    </row>
    <row r="284" spans="1:6" ht="25.5" x14ac:dyDescent="0.25">
      <c r="A284" s="105" t="s">
        <v>85</v>
      </c>
      <c r="B284" s="106" t="s">
        <v>1108</v>
      </c>
      <c r="C284" s="214">
        <f t="shared" si="6"/>
        <v>0</v>
      </c>
      <c r="D284" s="154">
        <v>0</v>
      </c>
      <c r="E284" s="154">
        <v>0</v>
      </c>
      <c r="F284" s="248"/>
    </row>
    <row r="285" spans="1:6" ht="38.25" x14ac:dyDescent="0.25">
      <c r="A285" s="113" t="s">
        <v>117</v>
      </c>
      <c r="B285" s="114" t="s">
        <v>1109</v>
      </c>
      <c r="C285" s="214">
        <f t="shared" si="6"/>
        <v>0</v>
      </c>
      <c r="D285" s="156">
        <v>0</v>
      </c>
      <c r="E285" s="154">
        <v>0</v>
      </c>
      <c r="F285" s="248"/>
    </row>
    <row r="286" spans="1:6" ht="38.25" x14ac:dyDescent="0.25">
      <c r="A286" s="105" t="s">
        <v>14</v>
      </c>
      <c r="B286" s="106" t="s">
        <v>1110</v>
      </c>
      <c r="C286" s="214">
        <f t="shared" si="6"/>
        <v>0</v>
      </c>
      <c r="D286" s="154">
        <v>0</v>
      </c>
      <c r="E286" s="154">
        <v>0</v>
      </c>
      <c r="F286" s="248"/>
    </row>
    <row r="287" spans="1:6" ht="25.5" x14ac:dyDescent="0.25">
      <c r="A287" s="105" t="s">
        <v>118</v>
      </c>
      <c r="B287" s="106" t="s">
        <v>1111</v>
      </c>
      <c r="C287" s="214">
        <f t="shared" si="6"/>
        <v>0</v>
      </c>
      <c r="D287" s="154">
        <v>0</v>
      </c>
      <c r="E287" s="154">
        <v>0</v>
      </c>
      <c r="F287" s="248"/>
    </row>
    <row r="288" spans="1:6" ht="25.5" x14ac:dyDescent="0.25">
      <c r="A288" s="105" t="s">
        <v>114</v>
      </c>
      <c r="B288" s="106" t="s">
        <v>1112</v>
      </c>
      <c r="C288" s="214">
        <f t="shared" si="6"/>
        <v>0</v>
      </c>
      <c r="D288" s="154">
        <v>0</v>
      </c>
      <c r="E288" s="154">
        <v>0</v>
      </c>
      <c r="F288" s="248"/>
    </row>
    <row r="289" spans="1:6" ht="25.5" x14ac:dyDescent="0.25">
      <c r="A289" s="105" t="s">
        <v>15</v>
      </c>
      <c r="B289" s="106" t="s">
        <v>1113</v>
      </c>
      <c r="C289" s="214">
        <f t="shared" si="6"/>
        <v>0</v>
      </c>
      <c r="D289" s="154">
        <v>0</v>
      </c>
      <c r="E289" s="154">
        <v>0</v>
      </c>
      <c r="F289" s="248"/>
    </row>
    <row r="290" spans="1:6" ht="38.25" x14ac:dyDescent="0.25">
      <c r="A290" s="105" t="s">
        <v>119</v>
      </c>
      <c r="B290" s="106" t="s">
        <v>1114</v>
      </c>
      <c r="C290" s="214">
        <f t="shared" si="6"/>
        <v>0</v>
      </c>
      <c r="D290" s="154">
        <v>0</v>
      </c>
      <c r="E290" s="154">
        <v>0</v>
      </c>
      <c r="F290" s="248"/>
    </row>
    <row r="291" spans="1:6" ht="38.25" x14ac:dyDescent="0.25">
      <c r="A291" s="105" t="s">
        <v>120</v>
      </c>
      <c r="B291" s="106" t="s">
        <v>1115</v>
      </c>
      <c r="C291" s="214">
        <f t="shared" si="6"/>
        <v>0</v>
      </c>
      <c r="D291" s="154">
        <v>0</v>
      </c>
      <c r="E291" s="154">
        <v>0</v>
      </c>
      <c r="F291" s="248"/>
    </row>
    <row r="292" spans="1:6" ht="25.5" x14ac:dyDescent="0.25">
      <c r="A292" s="113" t="s">
        <v>16</v>
      </c>
      <c r="B292" s="114" t="s">
        <v>1116</v>
      </c>
      <c r="C292" s="214">
        <f t="shared" si="6"/>
        <v>0</v>
      </c>
      <c r="D292" s="156">
        <v>0</v>
      </c>
      <c r="E292" s="154">
        <v>0</v>
      </c>
      <c r="F292" s="248"/>
    </row>
    <row r="293" spans="1:6" ht="38.25" x14ac:dyDescent="0.25">
      <c r="A293" s="105" t="s">
        <v>121</v>
      </c>
      <c r="B293" s="106" t="s">
        <v>342</v>
      </c>
      <c r="C293" s="154">
        <f t="shared" si="6"/>
        <v>121455</v>
      </c>
      <c r="D293" s="154">
        <v>121455</v>
      </c>
      <c r="E293" s="154"/>
      <c r="F293" s="248"/>
    </row>
    <row r="294" spans="1:6" ht="38.25" x14ac:dyDescent="0.25">
      <c r="A294" s="105" t="s">
        <v>17</v>
      </c>
      <c r="B294" s="106" t="s">
        <v>1117</v>
      </c>
      <c r="C294" s="214">
        <f t="shared" si="6"/>
        <v>0</v>
      </c>
      <c r="D294" s="154">
        <v>0</v>
      </c>
      <c r="E294" s="154">
        <v>0</v>
      </c>
      <c r="F294" s="248"/>
    </row>
    <row r="295" spans="1:6" ht="25.5" x14ac:dyDescent="0.25">
      <c r="A295" s="113" t="s">
        <v>18</v>
      </c>
      <c r="B295" s="114" t="s">
        <v>1118</v>
      </c>
      <c r="C295" s="156">
        <f t="shared" si="6"/>
        <v>121455</v>
      </c>
      <c r="D295" s="156">
        <f>D293</f>
        <v>121455</v>
      </c>
      <c r="E295" s="156">
        <f>E293</f>
        <v>0</v>
      </c>
      <c r="F295" s="248"/>
    </row>
    <row r="296" spans="1:6" ht="25.5" x14ac:dyDescent="0.25">
      <c r="A296" s="105" t="s">
        <v>19</v>
      </c>
      <c r="B296" s="106" t="s">
        <v>1119</v>
      </c>
      <c r="C296" s="214">
        <f t="shared" si="6"/>
        <v>0</v>
      </c>
      <c r="D296" s="154">
        <v>0</v>
      </c>
      <c r="E296" s="154">
        <v>0</v>
      </c>
      <c r="F296" s="248"/>
    </row>
    <row r="297" spans="1:6" ht="38.25" x14ac:dyDescent="0.25">
      <c r="A297" s="105" t="s">
        <v>20</v>
      </c>
      <c r="B297" s="106" t="s">
        <v>1120</v>
      </c>
      <c r="C297" s="214">
        <f t="shared" si="6"/>
        <v>0</v>
      </c>
      <c r="D297" s="154">
        <v>0</v>
      </c>
      <c r="E297" s="154">
        <v>0</v>
      </c>
      <c r="F297" s="248"/>
    </row>
    <row r="298" spans="1:6" s="254" customFormat="1" ht="25.5" x14ac:dyDescent="0.2">
      <c r="A298" s="113" t="s">
        <v>21</v>
      </c>
      <c r="B298" s="114" t="s">
        <v>1121</v>
      </c>
      <c r="C298" s="156">
        <f t="shared" si="6"/>
        <v>20486058</v>
      </c>
      <c r="D298" s="156">
        <v>20486058</v>
      </c>
      <c r="E298" s="252">
        <v>0</v>
      </c>
      <c r="F298" s="253"/>
    </row>
    <row r="299" spans="1:6" ht="25.5" x14ac:dyDescent="0.25">
      <c r="A299" s="105" t="s">
        <v>22</v>
      </c>
      <c r="B299" s="106" t="s">
        <v>1122</v>
      </c>
      <c r="C299" s="214">
        <f t="shared" si="6"/>
        <v>0</v>
      </c>
      <c r="D299" s="154">
        <v>0</v>
      </c>
      <c r="E299" s="154">
        <v>0</v>
      </c>
      <c r="F299" s="248"/>
    </row>
    <row r="300" spans="1:6" ht="38.25" x14ac:dyDescent="0.25">
      <c r="A300" s="105" t="s">
        <v>23</v>
      </c>
      <c r="B300" s="106" t="s">
        <v>1123</v>
      </c>
      <c r="C300" s="214">
        <f t="shared" si="6"/>
        <v>0</v>
      </c>
      <c r="D300" s="154">
        <v>0</v>
      </c>
      <c r="E300" s="154">
        <v>0</v>
      </c>
      <c r="F300" s="248"/>
    </row>
    <row r="301" spans="1:6" ht="25.5" x14ac:dyDescent="0.25">
      <c r="A301" s="105" t="s">
        <v>24</v>
      </c>
      <c r="B301" s="106" t="s">
        <v>1124</v>
      </c>
      <c r="C301" s="214">
        <f t="shared" si="6"/>
        <v>0</v>
      </c>
      <c r="D301" s="154">
        <v>0</v>
      </c>
      <c r="E301" s="156">
        <v>0</v>
      </c>
      <c r="F301" s="248"/>
    </row>
    <row r="302" spans="1:6" s="251" customFormat="1" ht="25.5" x14ac:dyDescent="0.25">
      <c r="A302" s="111" t="s">
        <v>122</v>
      </c>
      <c r="B302" s="112" t="s">
        <v>1125</v>
      </c>
      <c r="C302" s="250">
        <f t="shared" si="6"/>
        <v>20607513</v>
      </c>
      <c r="D302" s="250">
        <f>D295+D298</f>
        <v>20607513</v>
      </c>
      <c r="E302" s="250">
        <f t="shared" ref="E302:F302" si="7">E295+E298</f>
        <v>0</v>
      </c>
      <c r="F302" s="250">
        <f t="shared" si="7"/>
        <v>0</v>
      </c>
    </row>
    <row r="303" spans="1:6" ht="25.5" x14ac:dyDescent="0.25">
      <c r="A303" s="105" t="s">
        <v>25</v>
      </c>
      <c r="B303" s="106" t="s">
        <v>1126</v>
      </c>
      <c r="C303" s="214">
        <f t="shared" si="6"/>
        <v>0</v>
      </c>
      <c r="D303" s="154">
        <v>0</v>
      </c>
      <c r="E303" s="154">
        <v>0</v>
      </c>
      <c r="F303" s="248"/>
    </row>
    <row r="304" spans="1:6" ht="38.25" x14ac:dyDescent="0.25">
      <c r="A304" s="105" t="s">
        <v>26</v>
      </c>
      <c r="B304" s="106" t="s">
        <v>1127</v>
      </c>
      <c r="C304" s="214">
        <f t="shared" si="6"/>
        <v>0</v>
      </c>
      <c r="D304" s="154">
        <v>0</v>
      </c>
      <c r="E304" s="154">
        <v>0</v>
      </c>
      <c r="F304" s="248"/>
    </row>
    <row r="305" spans="1:6" ht="25.5" x14ac:dyDescent="0.25">
      <c r="A305" s="105" t="s">
        <v>123</v>
      </c>
      <c r="B305" s="106" t="s">
        <v>1128</v>
      </c>
      <c r="C305" s="214">
        <f t="shared" si="6"/>
        <v>0</v>
      </c>
      <c r="D305" s="154">
        <v>0</v>
      </c>
      <c r="E305" s="154">
        <v>0</v>
      </c>
      <c r="F305" s="248"/>
    </row>
    <row r="306" spans="1:6" ht="25.5" x14ac:dyDescent="0.25">
      <c r="A306" s="105" t="s">
        <v>27</v>
      </c>
      <c r="B306" s="106" t="s">
        <v>1129</v>
      </c>
      <c r="C306" s="214">
        <f t="shared" si="6"/>
        <v>0</v>
      </c>
      <c r="D306" s="154">
        <v>0</v>
      </c>
      <c r="E306" s="154">
        <v>0</v>
      </c>
      <c r="F306" s="248"/>
    </row>
    <row r="307" spans="1:6" ht="25.5" x14ac:dyDescent="0.25">
      <c r="A307" s="105" t="s">
        <v>28</v>
      </c>
      <c r="B307" s="106" t="s">
        <v>1130</v>
      </c>
      <c r="C307" s="214">
        <f t="shared" si="6"/>
        <v>0</v>
      </c>
      <c r="D307" s="154">
        <v>0</v>
      </c>
      <c r="E307" s="154">
        <v>0</v>
      </c>
      <c r="F307" s="248"/>
    </row>
    <row r="308" spans="1:6" x14ac:dyDescent="0.25">
      <c r="A308" s="105" t="s">
        <v>29</v>
      </c>
      <c r="B308" s="106" t="s">
        <v>1131</v>
      </c>
      <c r="C308" s="214">
        <f t="shared" si="6"/>
        <v>0</v>
      </c>
      <c r="D308" s="154">
        <v>0</v>
      </c>
      <c r="E308" s="154">
        <v>0</v>
      </c>
      <c r="F308" s="248"/>
    </row>
    <row r="309" spans="1:6" ht="25.5" x14ac:dyDescent="0.25">
      <c r="A309" s="105" t="s">
        <v>436</v>
      </c>
      <c r="B309" s="106" t="s">
        <v>1132</v>
      </c>
      <c r="C309" s="214">
        <f t="shared" si="6"/>
        <v>0</v>
      </c>
      <c r="D309" s="154">
        <v>0</v>
      </c>
      <c r="E309" s="154">
        <v>0</v>
      </c>
      <c r="F309" s="248"/>
    </row>
    <row r="310" spans="1:6" ht="25.5" x14ac:dyDescent="0.25">
      <c r="A310" s="113" t="s">
        <v>30</v>
      </c>
      <c r="B310" s="114" t="s">
        <v>1133</v>
      </c>
      <c r="C310" s="214">
        <f t="shared" si="6"/>
        <v>0</v>
      </c>
      <c r="D310" s="156">
        <v>0</v>
      </c>
      <c r="E310" s="154">
        <v>0</v>
      </c>
      <c r="F310" s="248"/>
    </row>
    <row r="311" spans="1:6" ht="38.25" x14ac:dyDescent="0.25">
      <c r="A311" s="105" t="s">
        <v>31</v>
      </c>
      <c r="B311" s="106" t="s">
        <v>1134</v>
      </c>
      <c r="C311" s="214">
        <f t="shared" si="6"/>
        <v>0</v>
      </c>
      <c r="D311" s="154">
        <v>0</v>
      </c>
      <c r="E311" s="154">
        <v>0</v>
      </c>
      <c r="F311" s="248"/>
    </row>
    <row r="312" spans="1:6" s="251" customFormat="1" ht="25.5" x14ac:dyDescent="0.25">
      <c r="A312" s="111" t="s">
        <v>32</v>
      </c>
      <c r="B312" s="112" t="s">
        <v>1135</v>
      </c>
      <c r="C312" s="250">
        <f t="shared" si="6"/>
        <v>20607513</v>
      </c>
      <c r="D312" s="250">
        <f>D302</f>
        <v>20607513</v>
      </c>
      <c r="E312" s="250">
        <f t="shared" ref="E312:F312" si="8">E302</f>
        <v>0</v>
      </c>
      <c r="F312" s="250">
        <f t="shared" si="8"/>
        <v>0</v>
      </c>
    </row>
    <row r="313" spans="1:6" s="255" customFormat="1" x14ac:dyDescent="0.25">
      <c r="A313" s="294"/>
      <c r="B313" s="294" t="s">
        <v>1182</v>
      </c>
      <c r="C313" s="295">
        <f>C312+C278</f>
        <v>20789711</v>
      </c>
      <c r="D313" s="295">
        <f>D312+D278</f>
        <v>20607513</v>
      </c>
      <c r="E313" s="295">
        <f t="shared" ref="E313:F313" si="9">E312+E278</f>
        <v>5198</v>
      </c>
      <c r="F313" s="295">
        <f t="shared" si="9"/>
        <v>177000</v>
      </c>
    </row>
  </sheetData>
  <autoFilter ref="A7:F313"/>
  <mergeCells count="3">
    <mergeCell ref="A2:F2"/>
    <mergeCell ref="A3:F3"/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ignoredErrors>
    <ignoredError sqref="A5:E5 F8:F39 A7:E7 A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M321"/>
  <sheetViews>
    <sheetView view="pageBreakPreview" zoomScale="112" zoomScaleNormal="100" zoomScaleSheetLayoutView="112" workbookViewId="0">
      <pane ySplit="6" topLeftCell="A86" activePane="bottomLeft" state="frozen"/>
      <selection activeCell="A7" sqref="A7"/>
      <selection pane="bottomLeft" activeCell="J36" sqref="J36"/>
    </sheetView>
  </sheetViews>
  <sheetFormatPr defaultRowHeight="15" x14ac:dyDescent="0.25"/>
  <cols>
    <col min="1" max="1" width="9.140625" style="2"/>
    <col min="2" max="2" width="50" style="2" customWidth="1"/>
    <col min="3" max="3" width="16.42578125" style="2" bestFit="1" customWidth="1"/>
    <col min="4" max="4" width="15.42578125" style="2" customWidth="1"/>
    <col min="5" max="5" width="14" style="413" customWidth="1"/>
    <col min="6" max="9" width="9.140625" style="2"/>
    <col min="10" max="10" width="50.5703125" style="2" customWidth="1"/>
    <col min="11" max="11" width="16.7109375" style="2" customWidth="1"/>
    <col min="12" max="12" width="20.5703125" style="2" customWidth="1"/>
    <col min="13" max="16384" width="9.140625" style="2"/>
  </cols>
  <sheetData>
    <row r="1" spans="1:11" x14ac:dyDescent="0.25">
      <c r="A1" s="196"/>
      <c r="B1" s="196"/>
      <c r="C1" s="196"/>
      <c r="D1" s="196"/>
    </row>
    <row r="2" spans="1:11" x14ac:dyDescent="0.25">
      <c r="A2" s="525" t="s">
        <v>1552</v>
      </c>
      <c r="B2" s="525"/>
      <c r="C2" s="525"/>
      <c r="D2" s="525"/>
      <c r="E2" s="525"/>
      <c r="F2" s="30"/>
      <c r="G2" s="30"/>
      <c r="H2" s="30"/>
      <c r="I2" s="30"/>
      <c r="J2" s="30"/>
      <c r="K2" s="30"/>
    </row>
    <row r="3" spans="1:11" x14ac:dyDescent="0.25">
      <c r="A3" s="542" t="s">
        <v>111</v>
      </c>
      <c r="B3" s="542"/>
      <c r="C3" s="542"/>
      <c r="D3" s="542"/>
      <c r="E3" s="542"/>
      <c r="F3" s="31"/>
      <c r="G3" s="31"/>
      <c r="H3" s="31"/>
      <c r="I3" s="31"/>
      <c r="J3" s="31"/>
      <c r="K3" s="31"/>
    </row>
    <row r="4" spans="1:11" x14ac:dyDescent="0.25">
      <c r="A4" s="196"/>
      <c r="B4" s="196"/>
      <c r="C4" s="196"/>
      <c r="D4" s="196"/>
      <c r="E4" s="413" t="s">
        <v>63</v>
      </c>
    </row>
    <row r="5" spans="1:11" x14ac:dyDescent="0.25">
      <c r="A5" s="543" t="s">
        <v>8</v>
      </c>
      <c r="B5" s="543"/>
      <c r="C5" s="543"/>
      <c r="D5" s="543"/>
      <c r="E5" s="543"/>
    </row>
    <row r="6" spans="1:11" ht="25.5" x14ac:dyDescent="0.25">
      <c r="A6" s="412" t="s">
        <v>109</v>
      </c>
      <c r="B6" s="412" t="s">
        <v>2</v>
      </c>
      <c r="C6" s="412" t="s">
        <v>10</v>
      </c>
      <c r="D6" s="412" t="s">
        <v>11</v>
      </c>
      <c r="E6" s="474" t="s">
        <v>12</v>
      </c>
    </row>
    <row r="7" spans="1:11" x14ac:dyDescent="0.25">
      <c r="A7" s="105" t="s">
        <v>13</v>
      </c>
      <c r="B7" s="106" t="s">
        <v>404</v>
      </c>
      <c r="C7" s="498">
        <v>16900000</v>
      </c>
      <c r="D7" s="498">
        <v>16964000</v>
      </c>
      <c r="E7" s="153">
        <v>16963138</v>
      </c>
    </row>
    <row r="8" spans="1:11" hidden="1" x14ac:dyDescent="0.25">
      <c r="A8" s="105" t="s">
        <v>82</v>
      </c>
      <c r="B8" s="106" t="s">
        <v>405</v>
      </c>
      <c r="C8" s="498">
        <v>0</v>
      </c>
      <c r="D8" s="498">
        <v>0</v>
      </c>
      <c r="E8" s="153">
        <v>0</v>
      </c>
    </row>
    <row r="9" spans="1:11" x14ac:dyDescent="0.25">
      <c r="A9" s="105" t="s">
        <v>83</v>
      </c>
      <c r="B9" s="106" t="s">
        <v>406</v>
      </c>
      <c r="C9" s="498">
        <v>0</v>
      </c>
      <c r="D9" s="498">
        <v>181000</v>
      </c>
      <c r="E9" s="153">
        <v>180452</v>
      </c>
    </row>
    <row r="10" spans="1:11" ht="25.5" hidden="1" x14ac:dyDescent="0.25">
      <c r="A10" s="105" t="s">
        <v>84</v>
      </c>
      <c r="B10" s="106" t="s">
        <v>407</v>
      </c>
      <c r="C10" s="498">
        <v>0</v>
      </c>
      <c r="D10" s="498">
        <v>0</v>
      </c>
      <c r="E10" s="153">
        <v>0</v>
      </c>
    </row>
    <row r="11" spans="1:11" hidden="1" x14ac:dyDescent="0.25">
      <c r="A11" s="105" t="s">
        <v>85</v>
      </c>
      <c r="B11" s="106" t="s">
        <v>408</v>
      </c>
      <c r="C11" s="498">
        <v>0</v>
      </c>
      <c r="D11" s="498">
        <v>0</v>
      </c>
      <c r="E11" s="153">
        <v>0</v>
      </c>
    </row>
    <row r="12" spans="1:11" hidden="1" x14ac:dyDescent="0.25">
      <c r="A12" s="105" t="s">
        <v>117</v>
      </c>
      <c r="B12" s="106" t="s">
        <v>409</v>
      </c>
      <c r="C12" s="498">
        <v>0</v>
      </c>
      <c r="D12" s="498">
        <v>0</v>
      </c>
      <c r="E12" s="153">
        <v>0</v>
      </c>
    </row>
    <row r="13" spans="1:11" x14ac:dyDescent="0.25">
      <c r="A13" s="105" t="s">
        <v>14</v>
      </c>
      <c r="B13" s="106" t="s">
        <v>410</v>
      </c>
      <c r="C13" s="498">
        <v>432000</v>
      </c>
      <c r="D13" s="498">
        <v>432000</v>
      </c>
      <c r="E13" s="153">
        <v>360000</v>
      </c>
    </row>
    <row r="14" spans="1:11" x14ac:dyDescent="0.25">
      <c r="A14" s="105" t="s">
        <v>118</v>
      </c>
      <c r="B14" s="106" t="s">
        <v>411</v>
      </c>
      <c r="C14" s="498">
        <v>0</v>
      </c>
      <c r="D14" s="498">
        <v>0</v>
      </c>
      <c r="E14" s="153"/>
    </row>
    <row r="15" spans="1:11" x14ac:dyDescent="0.25">
      <c r="A15" s="105" t="s">
        <v>114</v>
      </c>
      <c r="B15" s="106" t="s">
        <v>412</v>
      </c>
      <c r="C15" s="498">
        <f>140000*2</f>
        <v>280000</v>
      </c>
      <c r="D15" s="498">
        <v>334000</v>
      </c>
      <c r="E15" s="153">
        <v>333450</v>
      </c>
    </row>
    <row r="16" spans="1:11" x14ac:dyDescent="0.25">
      <c r="A16" s="105" t="s">
        <v>15</v>
      </c>
      <c r="B16" s="106" t="s">
        <v>413</v>
      </c>
      <c r="C16" s="498">
        <v>60000</v>
      </c>
      <c r="D16" s="498">
        <v>60000</v>
      </c>
      <c r="E16" s="153">
        <v>45000</v>
      </c>
    </row>
    <row r="17" spans="1:5" x14ac:dyDescent="0.25">
      <c r="A17" s="105" t="s">
        <v>119</v>
      </c>
      <c r="B17" s="106" t="s">
        <v>414</v>
      </c>
      <c r="C17" s="498">
        <v>0</v>
      </c>
      <c r="D17" s="498">
        <v>0</v>
      </c>
      <c r="E17" s="153"/>
    </row>
    <row r="18" spans="1:5" x14ac:dyDescent="0.25">
      <c r="A18" s="105" t="s">
        <v>120</v>
      </c>
      <c r="B18" s="106" t="s">
        <v>415</v>
      </c>
      <c r="C18" s="498">
        <v>0</v>
      </c>
      <c r="D18" s="498">
        <v>0</v>
      </c>
      <c r="E18" s="153"/>
    </row>
    <row r="19" spans="1:5" ht="25.5" x14ac:dyDescent="0.25">
      <c r="A19" s="105" t="s">
        <v>16</v>
      </c>
      <c r="B19" s="106" t="s">
        <v>416</v>
      </c>
      <c r="C19" s="498">
        <v>350000</v>
      </c>
      <c r="D19" s="498">
        <v>51000</v>
      </c>
      <c r="E19" s="520">
        <v>0</v>
      </c>
    </row>
    <row r="20" spans="1:5" hidden="1" x14ac:dyDescent="0.25">
      <c r="A20" s="105" t="s">
        <v>121</v>
      </c>
      <c r="B20" s="106" t="s">
        <v>417</v>
      </c>
      <c r="C20" s="498">
        <v>0</v>
      </c>
      <c r="D20" s="498">
        <v>0</v>
      </c>
      <c r="E20" s="153">
        <v>0</v>
      </c>
    </row>
    <row r="21" spans="1:5" ht="25.5" x14ac:dyDescent="0.25">
      <c r="A21" s="113" t="s">
        <v>17</v>
      </c>
      <c r="B21" s="114" t="s">
        <v>418</v>
      </c>
      <c r="C21" s="515">
        <f>SUBTOTAL(9,C7:C20)</f>
        <v>18022000</v>
      </c>
      <c r="D21" s="515">
        <f t="shared" ref="D21" si="0">SUBTOTAL(9,D7:D20)</f>
        <v>18022000</v>
      </c>
      <c r="E21" s="155">
        <f>SUBTOTAL(9,E7:E20)</f>
        <v>17882040</v>
      </c>
    </row>
    <row r="22" spans="1:5" x14ac:dyDescent="0.25">
      <c r="A22" s="105" t="s">
        <v>18</v>
      </c>
      <c r="B22" s="106" t="s">
        <v>419</v>
      </c>
      <c r="C22" s="498">
        <v>0</v>
      </c>
      <c r="D22" s="498">
        <v>0</v>
      </c>
      <c r="E22" s="153"/>
    </row>
    <row r="23" spans="1:5" ht="25.5" x14ac:dyDescent="0.25">
      <c r="A23" s="105" t="s">
        <v>19</v>
      </c>
      <c r="B23" s="106" t="s">
        <v>420</v>
      </c>
      <c r="C23" s="159">
        <v>72000</v>
      </c>
      <c r="D23" s="498">
        <v>72000</v>
      </c>
      <c r="E23" s="520">
        <v>0</v>
      </c>
    </row>
    <row r="24" spans="1:5" hidden="1" x14ac:dyDescent="0.25">
      <c r="A24" s="105" t="s">
        <v>20</v>
      </c>
      <c r="B24" s="106" t="s">
        <v>421</v>
      </c>
      <c r="C24" s="498">
        <v>0</v>
      </c>
      <c r="D24" s="498">
        <v>0</v>
      </c>
      <c r="E24" s="153">
        <v>0</v>
      </c>
    </row>
    <row r="25" spans="1:5" hidden="1" x14ac:dyDescent="0.25">
      <c r="A25" s="113" t="s">
        <v>21</v>
      </c>
      <c r="B25" s="114" t="s">
        <v>422</v>
      </c>
      <c r="C25" s="515">
        <f t="shared" ref="C25:D25" si="1">+C23</f>
        <v>72000</v>
      </c>
      <c r="D25" s="515">
        <f t="shared" si="1"/>
        <v>72000</v>
      </c>
      <c r="E25" s="155">
        <f>+E23</f>
        <v>0</v>
      </c>
    </row>
    <row r="26" spans="1:5" x14ac:dyDescent="0.25">
      <c r="A26" s="163" t="s">
        <v>22</v>
      </c>
      <c r="B26" s="164" t="s">
        <v>320</v>
      </c>
      <c r="C26" s="516">
        <f t="shared" ref="C26:D26" si="2">+C21+C25</f>
        <v>18094000</v>
      </c>
      <c r="D26" s="516">
        <f t="shared" si="2"/>
        <v>18094000</v>
      </c>
      <c r="E26" s="211">
        <f>+E21+E25</f>
        <v>17882040</v>
      </c>
    </row>
    <row r="27" spans="1:5" ht="38.25" x14ac:dyDescent="0.25">
      <c r="A27" s="163" t="s">
        <v>23</v>
      </c>
      <c r="B27" s="164" t="s">
        <v>321</v>
      </c>
      <c r="C27" s="516">
        <f t="shared" ref="C27:D27" si="3">SUBTOTAL(9,C28:C34)</f>
        <v>2325000</v>
      </c>
      <c r="D27" s="516">
        <f t="shared" si="3"/>
        <v>2325000</v>
      </c>
      <c r="E27" s="211">
        <f>SUBTOTAL(9,E28:E34)</f>
        <v>2213128</v>
      </c>
    </row>
    <row r="28" spans="1:5" x14ac:dyDescent="0.25">
      <c r="A28" s="105" t="s">
        <v>24</v>
      </c>
      <c r="B28" s="106" t="s">
        <v>423</v>
      </c>
      <c r="C28" s="498">
        <v>2260000</v>
      </c>
      <c r="D28" s="498">
        <v>2260000</v>
      </c>
      <c r="E28" s="153">
        <v>2159128</v>
      </c>
    </row>
    <row r="29" spans="1:5" x14ac:dyDescent="0.25">
      <c r="A29" s="105" t="s">
        <v>122</v>
      </c>
      <c r="B29" s="106" t="s">
        <v>424</v>
      </c>
      <c r="C29" s="498">
        <v>0</v>
      </c>
      <c r="D29" s="498">
        <v>0</v>
      </c>
      <c r="E29" s="153"/>
    </row>
    <row r="30" spans="1:5" x14ac:dyDescent="0.25">
      <c r="A30" s="105" t="s">
        <v>25</v>
      </c>
      <c r="B30" s="106" t="s">
        <v>425</v>
      </c>
      <c r="C30" s="498">
        <v>0</v>
      </c>
      <c r="D30" s="498">
        <v>0</v>
      </c>
      <c r="E30" s="153"/>
    </row>
    <row r="31" spans="1:5" hidden="1" x14ac:dyDescent="0.25">
      <c r="A31" s="105" t="s">
        <v>26</v>
      </c>
      <c r="B31" s="106" t="s">
        <v>426</v>
      </c>
      <c r="C31" s="498">
        <v>0</v>
      </c>
      <c r="D31" s="498">
        <v>0</v>
      </c>
      <c r="E31" s="153">
        <v>0</v>
      </c>
    </row>
    <row r="32" spans="1:5" hidden="1" x14ac:dyDescent="0.25">
      <c r="A32" s="105" t="s">
        <v>123</v>
      </c>
      <c r="B32" s="106" t="s">
        <v>427</v>
      </c>
      <c r="C32" s="498">
        <v>0</v>
      </c>
      <c r="D32" s="498">
        <v>0</v>
      </c>
      <c r="E32" s="153">
        <v>0</v>
      </c>
    </row>
    <row r="33" spans="1:13" ht="38.25" hidden="1" x14ac:dyDescent="0.25">
      <c r="A33" s="105" t="s">
        <v>27</v>
      </c>
      <c r="B33" s="106" t="s">
        <v>428</v>
      </c>
      <c r="C33" s="498">
        <v>0</v>
      </c>
      <c r="D33" s="498">
        <v>0</v>
      </c>
      <c r="E33" s="153">
        <v>0</v>
      </c>
    </row>
    <row r="34" spans="1:13" ht="25.5" x14ac:dyDescent="0.25">
      <c r="A34" s="105" t="s">
        <v>28</v>
      </c>
      <c r="B34" s="106" t="s">
        <v>429</v>
      </c>
      <c r="C34" s="159">
        <v>65000</v>
      </c>
      <c r="D34" s="159">
        <v>65000</v>
      </c>
      <c r="E34" s="153">
        <v>54000</v>
      </c>
    </row>
    <row r="35" spans="1:13" x14ac:dyDescent="0.25">
      <c r="A35" s="105" t="s">
        <v>29</v>
      </c>
      <c r="B35" s="114" t="s">
        <v>430</v>
      </c>
      <c r="C35" s="515">
        <f t="shared" ref="C35" si="4">SUM(C36:C40)</f>
        <v>60000</v>
      </c>
      <c r="D35" s="515">
        <f t="shared" ref="D35:E35" si="5">SUM(D36:D40)</f>
        <v>60000</v>
      </c>
      <c r="E35" s="515">
        <f t="shared" si="5"/>
        <v>24916</v>
      </c>
    </row>
    <row r="36" spans="1:13" hidden="1" x14ac:dyDescent="0.25">
      <c r="A36" s="105"/>
      <c r="B36" s="162" t="s">
        <v>431</v>
      </c>
      <c r="C36" s="498">
        <v>20000</v>
      </c>
      <c r="D36" s="498">
        <v>20000</v>
      </c>
      <c r="E36" s="153">
        <v>0</v>
      </c>
    </row>
    <row r="37" spans="1:13" hidden="1" x14ac:dyDescent="0.25">
      <c r="A37" s="105"/>
      <c r="B37" s="162" t="s">
        <v>432</v>
      </c>
      <c r="C37" s="498">
        <v>0</v>
      </c>
      <c r="D37" s="498">
        <v>0</v>
      </c>
      <c r="E37" s="153">
        <v>0</v>
      </c>
    </row>
    <row r="38" spans="1:13" hidden="1" x14ac:dyDescent="0.25">
      <c r="A38" s="105"/>
      <c r="B38" s="162" t="s">
        <v>433</v>
      </c>
      <c r="C38" s="498">
        <v>0</v>
      </c>
      <c r="D38" s="498">
        <v>0</v>
      </c>
      <c r="E38" s="153">
        <v>0</v>
      </c>
    </row>
    <row r="39" spans="1:13" x14ac:dyDescent="0.25">
      <c r="A39" s="105"/>
      <c r="B39" s="162" t="s">
        <v>434</v>
      </c>
      <c r="C39" s="498">
        <v>20000</v>
      </c>
      <c r="D39" s="498">
        <v>20000</v>
      </c>
      <c r="E39" s="153">
        <v>24916</v>
      </c>
    </row>
    <row r="40" spans="1:13" ht="25.5" x14ac:dyDescent="0.25">
      <c r="A40" s="105"/>
      <c r="B40" s="162" t="s">
        <v>435</v>
      </c>
      <c r="C40" s="498">
        <v>20000</v>
      </c>
      <c r="D40" s="498">
        <v>20000</v>
      </c>
      <c r="E40" s="520">
        <v>0</v>
      </c>
      <c r="H40" s="256"/>
      <c r="I40" s="541"/>
      <c r="J40" s="541"/>
      <c r="K40" s="541"/>
      <c r="L40" s="541"/>
      <c r="M40" s="541"/>
    </row>
    <row r="41" spans="1:13" ht="15.75" x14ac:dyDescent="0.25">
      <c r="A41" s="105" t="s">
        <v>436</v>
      </c>
      <c r="B41" s="114" t="s">
        <v>437</v>
      </c>
      <c r="C41" s="515">
        <f t="shared" ref="C41:D41" si="6">SUM(C42:C48)</f>
        <v>200000</v>
      </c>
      <c r="D41" s="515">
        <f t="shared" si="6"/>
        <v>350000</v>
      </c>
      <c r="E41" s="155">
        <f>SUM(E42:E48)</f>
        <v>328446</v>
      </c>
      <c r="H41" s="256"/>
      <c r="I41" s="257"/>
      <c r="J41" s="257"/>
      <c r="K41" s="257"/>
      <c r="L41" s="257"/>
      <c r="M41" s="257"/>
    </row>
    <row r="42" spans="1:13" hidden="1" x14ac:dyDescent="0.25">
      <c r="A42" s="105"/>
      <c r="B42" s="162" t="s">
        <v>438</v>
      </c>
      <c r="C42" s="498">
        <v>0</v>
      </c>
      <c r="D42" s="498">
        <v>0</v>
      </c>
      <c r="E42" s="153">
        <v>0</v>
      </c>
      <c r="H42" s="256"/>
      <c r="I42" s="258"/>
      <c r="J42" s="259"/>
      <c r="K42" s="260"/>
      <c r="L42" s="260"/>
      <c r="M42" s="260"/>
    </row>
    <row r="43" spans="1:13" ht="25.5" x14ac:dyDescent="0.25">
      <c r="A43" s="105"/>
      <c r="B43" s="162" t="s">
        <v>439</v>
      </c>
      <c r="C43" s="498">
        <v>100000</v>
      </c>
      <c r="D43" s="498">
        <v>100000</v>
      </c>
      <c r="E43" s="153">
        <v>49879</v>
      </c>
      <c r="H43" s="256"/>
      <c r="I43" s="258"/>
      <c r="J43" s="259"/>
      <c r="K43" s="260"/>
      <c r="L43" s="260"/>
      <c r="M43" s="260"/>
    </row>
    <row r="44" spans="1:13" hidden="1" x14ac:dyDescent="0.25">
      <c r="A44" s="105"/>
      <c r="B44" s="162" t="s">
        <v>440</v>
      </c>
      <c r="C44" s="498">
        <v>0</v>
      </c>
      <c r="D44" s="498">
        <v>0</v>
      </c>
      <c r="E44" s="153">
        <v>0</v>
      </c>
      <c r="H44" s="256"/>
      <c r="I44" s="241"/>
      <c r="J44" s="261"/>
      <c r="K44" s="262"/>
      <c r="L44" s="262"/>
      <c r="M44" s="262"/>
    </row>
    <row r="45" spans="1:13" hidden="1" x14ac:dyDescent="0.25">
      <c r="A45" s="105"/>
      <c r="B45" s="162" t="s">
        <v>441</v>
      </c>
      <c r="C45" s="498">
        <v>0</v>
      </c>
      <c r="D45" s="498">
        <v>0</v>
      </c>
      <c r="E45" s="153">
        <v>0</v>
      </c>
      <c r="H45" s="256"/>
      <c r="I45" s="258"/>
      <c r="J45" s="259"/>
      <c r="K45" s="260"/>
      <c r="L45" s="260"/>
      <c r="M45" s="260"/>
    </row>
    <row r="46" spans="1:13" x14ac:dyDescent="0.25">
      <c r="A46" s="105"/>
      <c r="B46" s="162" t="s">
        <v>442</v>
      </c>
      <c r="C46" s="498">
        <v>40000</v>
      </c>
      <c r="D46" s="498">
        <v>40000</v>
      </c>
      <c r="E46" s="153">
        <v>47244</v>
      </c>
      <c r="H46" s="256"/>
      <c r="I46" s="258"/>
      <c r="J46" s="259"/>
      <c r="K46" s="260"/>
      <c r="L46" s="260"/>
      <c r="M46" s="260"/>
    </row>
    <row r="47" spans="1:13" x14ac:dyDescent="0.25">
      <c r="A47" s="105"/>
      <c r="B47" s="162" t="s">
        <v>443</v>
      </c>
      <c r="C47" s="498">
        <v>30000</v>
      </c>
      <c r="D47" s="498">
        <v>180000</v>
      </c>
      <c r="E47" s="153">
        <v>204079</v>
      </c>
      <c r="H47" s="256"/>
      <c r="I47" s="258"/>
      <c r="J47" s="259"/>
      <c r="K47" s="260"/>
      <c r="L47" s="260"/>
      <c r="M47" s="260"/>
    </row>
    <row r="48" spans="1:13" x14ac:dyDescent="0.25">
      <c r="A48" s="105"/>
      <c r="B48" s="162" t="s">
        <v>444</v>
      </c>
      <c r="C48" s="498">
        <v>30000</v>
      </c>
      <c r="D48" s="498">
        <v>30000</v>
      </c>
      <c r="E48" s="153">
        <v>27244</v>
      </c>
      <c r="H48" s="256"/>
      <c r="I48" s="258"/>
      <c r="J48" s="259"/>
      <c r="K48" s="260"/>
      <c r="L48" s="260"/>
      <c r="M48" s="260"/>
    </row>
    <row r="49" spans="1:13" x14ac:dyDescent="0.25">
      <c r="A49" s="105" t="s">
        <v>30</v>
      </c>
      <c r="B49" s="106" t="s">
        <v>445</v>
      </c>
      <c r="C49" s="498">
        <v>0</v>
      </c>
      <c r="D49" s="498">
        <v>0</v>
      </c>
      <c r="E49" s="153"/>
      <c r="G49" s="408"/>
      <c r="H49" s="256"/>
      <c r="I49" s="241"/>
      <c r="J49" s="261"/>
      <c r="K49" s="262"/>
      <c r="L49" s="262"/>
      <c r="M49" s="262"/>
    </row>
    <row r="50" spans="1:13" x14ac:dyDescent="0.25">
      <c r="A50" s="113" t="s">
        <v>31</v>
      </c>
      <c r="B50" s="114" t="s">
        <v>446</v>
      </c>
      <c r="C50" s="515">
        <f t="shared" ref="C50:D50" si="7">+C35+C41</f>
        <v>260000</v>
      </c>
      <c r="D50" s="515">
        <f t="shared" si="7"/>
        <v>410000</v>
      </c>
      <c r="E50" s="155">
        <f>+E35+E41</f>
        <v>353362</v>
      </c>
      <c r="H50" s="256"/>
      <c r="I50" s="241"/>
      <c r="J50" s="261"/>
      <c r="K50" s="262"/>
      <c r="L50" s="262"/>
      <c r="M50" s="262"/>
    </row>
    <row r="51" spans="1:13" x14ac:dyDescent="0.25">
      <c r="A51" s="105" t="s">
        <v>32</v>
      </c>
      <c r="B51" s="106" t="s">
        <v>447</v>
      </c>
      <c r="C51" s="498">
        <v>0</v>
      </c>
      <c r="D51" s="498">
        <v>0</v>
      </c>
      <c r="E51" s="153"/>
      <c r="H51" s="256"/>
      <c r="I51" s="242"/>
      <c r="J51" s="242"/>
      <c r="K51" s="242"/>
      <c r="L51" s="242"/>
      <c r="M51" s="242"/>
    </row>
    <row r="52" spans="1:13" ht="38.25" x14ac:dyDescent="0.25">
      <c r="A52" s="105"/>
      <c r="B52" s="162" t="s">
        <v>448</v>
      </c>
      <c r="C52" s="498">
        <v>0</v>
      </c>
      <c r="D52" s="498">
        <v>0</v>
      </c>
      <c r="E52" s="153"/>
      <c r="H52" s="256"/>
      <c r="I52" s="541"/>
      <c r="J52" s="541"/>
      <c r="K52" s="541"/>
      <c r="L52" s="541"/>
      <c r="M52" s="541"/>
    </row>
    <row r="53" spans="1:13" ht="15.75" x14ac:dyDescent="0.25">
      <c r="A53" s="105"/>
      <c r="B53" s="162" t="s">
        <v>449</v>
      </c>
      <c r="C53" s="498">
        <v>0</v>
      </c>
      <c r="D53" s="498">
        <v>0</v>
      </c>
      <c r="E53" s="153"/>
      <c r="H53" s="256"/>
      <c r="I53" s="257"/>
      <c r="J53" s="257"/>
      <c r="K53" s="257"/>
      <c r="L53" s="257"/>
      <c r="M53" s="257"/>
    </row>
    <row r="54" spans="1:13" x14ac:dyDescent="0.25">
      <c r="A54" s="105"/>
      <c r="B54" s="162" t="s">
        <v>450</v>
      </c>
      <c r="C54" s="498">
        <v>0</v>
      </c>
      <c r="D54" s="498">
        <v>0</v>
      </c>
      <c r="E54" s="153"/>
      <c r="H54" s="256"/>
      <c r="I54" s="258"/>
      <c r="J54" s="259"/>
      <c r="K54" s="260"/>
      <c r="L54" s="260"/>
      <c r="M54" s="260"/>
    </row>
    <row r="55" spans="1:13" x14ac:dyDescent="0.25">
      <c r="A55" s="105" t="s">
        <v>33</v>
      </c>
      <c r="B55" s="106" t="s">
        <v>451</v>
      </c>
      <c r="C55" s="510">
        <f t="shared" ref="C55:D55" si="8">C57+C56</f>
        <v>40000</v>
      </c>
      <c r="D55" s="510">
        <f t="shared" si="8"/>
        <v>50000</v>
      </c>
      <c r="E55" s="153">
        <f>+E56</f>
        <v>40869</v>
      </c>
      <c r="H55" s="256"/>
      <c r="I55" s="258"/>
      <c r="J55" s="259"/>
      <c r="K55" s="260"/>
      <c r="L55" s="260"/>
      <c r="M55" s="260"/>
    </row>
    <row r="56" spans="1:13" x14ac:dyDescent="0.25">
      <c r="A56" s="105"/>
      <c r="B56" s="162" t="s">
        <v>452</v>
      </c>
      <c r="C56" s="498">
        <v>40000</v>
      </c>
      <c r="D56" s="498">
        <v>50000</v>
      </c>
      <c r="E56" s="153">
        <v>40869</v>
      </c>
      <c r="H56" s="256"/>
      <c r="I56" s="258"/>
      <c r="J56" s="259"/>
      <c r="K56" s="260"/>
      <c r="L56" s="260"/>
      <c r="M56" s="260"/>
    </row>
    <row r="57" spans="1:13" x14ac:dyDescent="0.25">
      <c r="A57" s="105"/>
      <c r="B57" s="162" t="s">
        <v>453</v>
      </c>
      <c r="C57" s="498">
        <v>0</v>
      </c>
      <c r="D57" s="498">
        <v>0</v>
      </c>
      <c r="E57" s="153"/>
      <c r="H57" s="256"/>
      <c r="I57" s="258"/>
      <c r="J57" s="259"/>
      <c r="K57" s="260"/>
      <c r="L57" s="260"/>
      <c r="M57" s="260"/>
    </row>
    <row r="58" spans="1:13" x14ac:dyDescent="0.25">
      <c r="A58" s="113" t="s">
        <v>34</v>
      </c>
      <c r="B58" s="114" t="s">
        <v>454</v>
      </c>
      <c r="C58" s="515">
        <f t="shared" ref="C58:D58" si="9">+C55</f>
        <v>40000</v>
      </c>
      <c r="D58" s="515">
        <f t="shared" si="9"/>
        <v>50000</v>
      </c>
      <c r="E58" s="155">
        <f>+E55</f>
        <v>40869</v>
      </c>
      <c r="H58" s="256"/>
      <c r="I58" s="241"/>
      <c r="J58" s="261"/>
      <c r="K58" s="262"/>
      <c r="L58" s="262"/>
      <c r="M58" s="262"/>
    </row>
    <row r="59" spans="1:13" x14ac:dyDescent="0.25">
      <c r="A59" s="105" t="s">
        <v>86</v>
      </c>
      <c r="B59" s="106" t="s">
        <v>455</v>
      </c>
      <c r="C59" s="510">
        <f t="shared" ref="C59:D59" si="10">SUM(C60:C62)</f>
        <v>4790000</v>
      </c>
      <c r="D59" s="510">
        <f t="shared" si="10"/>
        <v>4790000</v>
      </c>
      <c r="E59" s="153">
        <f>SUBTOTAL(9,E60:E62)</f>
        <v>3555240</v>
      </c>
    </row>
    <row r="60" spans="1:13" x14ac:dyDescent="0.25">
      <c r="A60" s="105"/>
      <c r="B60" s="162" t="s">
        <v>456</v>
      </c>
      <c r="C60" s="498">
        <v>3200000</v>
      </c>
      <c r="D60" s="498">
        <v>3000000</v>
      </c>
      <c r="E60" s="153">
        <v>1956533</v>
      </c>
    </row>
    <row r="61" spans="1:13" x14ac:dyDescent="0.25">
      <c r="A61" s="105"/>
      <c r="B61" s="162" t="s">
        <v>457</v>
      </c>
      <c r="C61" s="498">
        <v>890000</v>
      </c>
      <c r="D61" s="498">
        <v>1190000</v>
      </c>
      <c r="E61" s="153">
        <v>1065042</v>
      </c>
    </row>
    <row r="62" spans="1:13" x14ac:dyDescent="0.25">
      <c r="A62" s="105"/>
      <c r="B62" s="162" t="s">
        <v>458</v>
      </c>
      <c r="C62" s="498">
        <v>700000</v>
      </c>
      <c r="D62" s="498">
        <v>600000</v>
      </c>
      <c r="E62" s="153">
        <v>533665</v>
      </c>
    </row>
    <row r="63" spans="1:13" x14ac:dyDescent="0.25">
      <c r="A63" s="105" t="s">
        <v>87</v>
      </c>
      <c r="B63" s="106" t="s">
        <v>459</v>
      </c>
      <c r="C63" s="159">
        <v>2376000</v>
      </c>
      <c r="D63" s="159">
        <v>2549000</v>
      </c>
      <c r="E63" s="153">
        <v>2391000</v>
      </c>
    </row>
    <row r="64" spans="1:13" ht="25.5" hidden="1" x14ac:dyDescent="0.25">
      <c r="A64" s="105" t="s">
        <v>88</v>
      </c>
      <c r="B64" s="106" t="s">
        <v>460</v>
      </c>
      <c r="C64" s="498">
        <v>0</v>
      </c>
      <c r="D64" s="498">
        <v>0</v>
      </c>
      <c r="E64" s="153">
        <v>0</v>
      </c>
    </row>
    <row r="65" spans="1:5" ht="25.5" hidden="1" x14ac:dyDescent="0.25">
      <c r="A65" s="105" t="s">
        <v>35</v>
      </c>
      <c r="B65" s="106" t="s">
        <v>461</v>
      </c>
      <c r="C65" s="498">
        <v>0</v>
      </c>
      <c r="D65" s="498">
        <v>0</v>
      </c>
      <c r="E65" s="153">
        <v>0</v>
      </c>
    </row>
    <row r="66" spans="1:5" x14ac:dyDescent="0.25">
      <c r="A66" s="105" t="s">
        <v>36</v>
      </c>
      <c r="B66" s="106" t="s">
        <v>462</v>
      </c>
      <c r="C66" s="510">
        <f t="shared" ref="C66:E66" si="11">SUM(C67:C70)</f>
        <v>500000</v>
      </c>
      <c r="D66" s="510">
        <f t="shared" si="11"/>
        <v>30000</v>
      </c>
      <c r="E66" s="510">
        <f t="shared" si="11"/>
        <v>14400</v>
      </c>
    </row>
    <row r="67" spans="1:5" x14ac:dyDescent="0.25">
      <c r="A67" s="105"/>
      <c r="B67" s="162" t="s">
        <v>463</v>
      </c>
      <c r="C67" s="498">
        <v>500000</v>
      </c>
      <c r="D67" s="498">
        <v>30000</v>
      </c>
      <c r="E67" s="495">
        <v>14400</v>
      </c>
    </row>
    <row r="68" spans="1:5" ht="25.5" hidden="1" x14ac:dyDescent="0.25">
      <c r="A68" s="105"/>
      <c r="B68" s="162" t="s">
        <v>464</v>
      </c>
      <c r="C68" s="498">
        <v>0</v>
      </c>
      <c r="D68" s="498">
        <v>0</v>
      </c>
      <c r="E68" s="153">
        <v>0</v>
      </c>
    </row>
    <row r="69" spans="1:5" hidden="1" x14ac:dyDescent="0.25">
      <c r="A69" s="105"/>
      <c r="B69" s="162" t="s">
        <v>465</v>
      </c>
      <c r="C69" s="498">
        <v>0</v>
      </c>
      <c r="D69" s="498">
        <v>0</v>
      </c>
      <c r="E69" s="153">
        <v>0</v>
      </c>
    </row>
    <row r="70" spans="1:5" hidden="1" x14ac:dyDescent="0.25">
      <c r="A70" s="105"/>
      <c r="B70" s="162" t="s">
        <v>466</v>
      </c>
      <c r="C70" s="498">
        <v>0</v>
      </c>
      <c r="D70" s="498">
        <v>0</v>
      </c>
      <c r="E70" s="153">
        <v>0</v>
      </c>
    </row>
    <row r="71" spans="1:5" hidden="1" x14ac:dyDescent="0.25">
      <c r="A71" s="105" t="s">
        <v>467</v>
      </c>
      <c r="B71" s="106" t="s">
        <v>468</v>
      </c>
      <c r="C71" s="498">
        <v>0</v>
      </c>
      <c r="D71" s="498">
        <v>0</v>
      </c>
      <c r="E71" s="153">
        <v>0</v>
      </c>
    </row>
    <row r="72" spans="1:5" hidden="1" x14ac:dyDescent="0.25">
      <c r="A72" s="105" t="s">
        <v>37</v>
      </c>
      <c r="B72" s="106" t="s">
        <v>469</v>
      </c>
      <c r="C72" s="498">
        <v>0</v>
      </c>
      <c r="D72" s="498">
        <v>0</v>
      </c>
      <c r="E72" s="153">
        <v>0</v>
      </c>
    </row>
    <row r="73" spans="1:5" ht="25.5" hidden="1" x14ac:dyDescent="0.25">
      <c r="A73" s="105" t="s">
        <v>38</v>
      </c>
      <c r="B73" s="106" t="s">
        <v>470</v>
      </c>
      <c r="C73" s="498">
        <v>0</v>
      </c>
      <c r="D73" s="498">
        <v>0</v>
      </c>
      <c r="E73" s="153">
        <v>0</v>
      </c>
    </row>
    <row r="74" spans="1:5" ht="25.5" hidden="1" x14ac:dyDescent="0.25">
      <c r="A74" s="105"/>
      <c r="B74" s="162" t="s">
        <v>471</v>
      </c>
      <c r="C74" s="498">
        <v>0</v>
      </c>
      <c r="D74" s="498">
        <v>0</v>
      </c>
      <c r="E74" s="153">
        <v>0</v>
      </c>
    </row>
    <row r="75" spans="1:5" hidden="1" x14ac:dyDescent="0.25">
      <c r="A75" s="105"/>
      <c r="B75" s="162" t="s">
        <v>472</v>
      </c>
      <c r="C75" s="498">
        <v>0</v>
      </c>
      <c r="D75" s="498">
        <v>0</v>
      </c>
      <c r="E75" s="153">
        <v>0</v>
      </c>
    </row>
    <row r="76" spans="1:5" hidden="1" x14ac:dyDescent="0.25">
      <c r="A76" s="105"/>
      <c r="B76" s="162" t="s">
        <v>473</v>
      </c>
      <c r="C76" s="498">
        <v>0</v>
      </c>
      <c r="D76" s="498">
        <v>0</v>
      </c>
      <c r="E76" s="153">
        <v>0</v>
      </c>
    </row>
    <row r="77" spans="1:5" x14ac:dyDescent="0.25">
      <c r="A77" s="105" t="s">
        <v>39</v>
      </c>
      <c r="B77" s="106" t="s">
        <v>474</v>
      </c>
      <c r="C77" s="510">
        <f t="shared" ref="C77:D77" si="12">C78+C79+C80+C81+C82+C83+C84</f>
        <v>300000</v>
      </c>
      <c r="D77" s="510">
        <f t="shared" si="12"/>
        <v>559000</v>
      </c>
      <c r="E77" s="153">
        <f t="shared" ref="E77" si="13">E83+E84+E81</f>
        <v>544878</v>
      </c>
    </row>
    <row r="78" spans="1:5" hidden="1" x14ac:dyDescent="0.25">
      <c r="A78" s="105"/>
      <c r="B78" s="162" t="s">
        <v>475</v>
      </c>
      <c r="C78" s="498">
        <v>0</v>
      </c>
      <c r="D78" s="498">
        <v>0</v>
      </c>
      <c r="E78" s="153">
        <v>0</v>
      </c>
    </row>
    <row r="79" spans="1:5" hidden="1" x14ac:dyDescent="0.25">
      <c r="A79" s="105"/>
      <c r="B79" s="162" t="s">
        <v>476</v>
      </c>
      <c r="C79" s="498">
        <v>0</v>
      </c>
      <c r="D79" s="498">
        <v>0</v>
      </c>
      <c r="E79" s="153">
        <v>0</v>
      </c>
    </row>
    <row r="80" spans="1:5" hidden="1" x14ac:dyDescent="0.25">
      <c r="A80" s="105"/>
      <c r="B80" s="162" t="s">
        <v>477</v>
      </c>
      <c r="C80" s="498">
        <v>0</v>
      </c>
      <c r="D80" s="498">
        <v>0</v>
      </c>
      <c r="E80" s="153">
        <v>0</v>
      </c>
    </row>
    <row r="81" spans="1:5" x14ac:dyDescent="0.25">
      <c r="A81" s="105"/>
      <c r="B81" s="162" t="s">
        <v>478</v>
      </c>
      <c r="C81" s="498">
        <v>0</v>
      </c>
      <c r="D81" s="498">
        <v>0</v>
      </c>
      <c r="E81" s="498">
        <v>3819</v>
      </c>
    </row>
    <row r="82" spans="1:5" hidden="1" x14ac:dyDescent="0.25">
      <c r="A82" s="105"/>
      <c r="B82" s="162" t="s">
        <v>1168</v>
      </c>
      <c r="C82" s="498">
        <v>0</v>
      </c>
      <c r="D82" s="498">
        <v>0</v>
      </c>
      <c r="E82" s="153">
        <v>0</v>
      </c>
    </row>
    <row r="83" spans="1:5" ht="25.5" x14ac:dyDescent="0.25">
      <c r="A83" s="105"/>
      <c r="B83" s="162" t="s">
        <v>480</v>
      </c>
      <c r="C83" s="498">
        <v>180000</v>
      </c>
      <c r="D83" s="498">
        <v>439000</v>
      </c>
      <c r="E83" s="153">
        <v>498602</v>
      </c>
    </row>
    <row r="84" spans="1:5" x14ac:dyDescent="0.25">
      <c r="A84" s="105"/>
      <c r="B84" s="162" t="s">
        <v>481</v>
      </c>
      <c r="C84" s="498">
        <v>120000</v>
      </c>
      <c r="D84" s="498">
        <v>120000</v>
      </c>
      <c r="E84" s="153">
        <v>42457</v>
      </c>
    </row>
    <row r="85" spans="1:5" x14ac:dyDescent="0.25">
      <c r="A85" s="105"/>
      <c r="B85" s="162" t="s">
        <v>482</v>
      </c>
      <c r="C85" s="498">
        <v>0</v>
      </c>
      <c r="D85" s="498">
        <v>0</v>
      </c>
      <c r="E85" s="153"/>
    </row>
    <row r="86" spans="1:5" ht="25.5" x14ac:dyDescent="0.25">
      <c r="A86" s="113" t="s">
        <v>40</v>
      </c>
      <c r="B86" s="114" t="s">
        <v>483</v>
      </c>
      <c r="C86" s="515">
        <f t="shared" ref="C86" si="14">+C63+C59+C66+C77</f>
        <v>7966000</v>
      </c>
      <c r="D86" s="515">
        <f>+D63+D59+D66+D77</f>
        <v>7928000</v>
      </c>
      <c r="E86" s="155">
        <f>+E63+E59+E66+E77</f>
        <v>6505518</v>
      </c>
    </row>
    <row r="87" spans="1:5" hidden="1" x14ac:dyDescent="0.25">
      <c r="A87" s="105" t="s">
        <v>484</v>
      </c>
      <c r="B87" s="106" t="s">
        <v>485</v>
      </c>
      <c r="C87" s="498">
        <v>0</v>
      </c>
      <c r="D87" s="498">
        <v>0</v>
      </c>
      <c r="E87" s="153">
        <v>0</v>
      </c>
    </row>
    <row r="88" spans="1:5" hidden="1" x14ac:dyDescent="0.25">
      <c r="A88" s="105" t="s">
        <v>41</v>
      </c>
      <c r="B88" s="106" t="s">
        <v>486</v>
      </c>
      <c r="C88" s="498">
        <v>0</v>
      </c>
      <c r="D88" s="498">
        <v>0</v>
      </c>
      <c r="E88" s="153">
        <v>0</v>
      </c>
    </row>
    <row r="89" spans="1:5" hidden="1" x14ac:dyDescent="0.25">
      <c r="A89" s="105"/>
      <c r="B89" s="162" t="s">
        <v>487</v>
      </c>
      <c r="C89" s="498">
        <v>0</v>
      </c>
      <c r="D89" s="498">
        <v>0</v>
      </c>
      <c r="E89" s="153">
        <v>0</v>
      </c>
    </row>
    <row r="90" spans="1:5" hidden="1" x14ac:dyDescent="0.25">
      <c r="A90" s="105"/>
      <c r="B90" s="162" t="s">
        <v>488</v>
      </c>
      <c r="C90" s="498">
        <v>0</v>
      </c>
      <c r="D90" s="498">
        <v>0</v>
      </c>
      <c r="E90" s="153">
        <v>0</v>
      </c>
    </row>
    <row r="91" spans="1:5" hidden="1" x14ac:dyDescent="0.25">
      <c r="A91" s="105"/>
      <c r="B91" s="162" t="s">
        <v>489</v>
      </c>
      <c r="C91" s="498">
        <v>0</v>
      </c>
      <c r="D91" s="498">
        <v>0</v>
      </c>
      <c r="E91" s="153">
        <v>0</v>
      </c>
    </row>
    <row r="92" spans="1:5" hidden="1" x14ac:dyDescent="0.25">
      <c r="A92" s="105"/>
      <c r="B92" s="162" t="s">
        <v>490</v>
      </c>
      <c r="C92" s="498">
        <v>0</v>
      </c>
      <c r="D92" s="498">
        <v>0</v>
      </c>
      <c r="E92" s="153">
        <v>0</v>
      </c>
    </row>
    <row r="93" spans="1:5" ht="25.5" hidden="1" x14ac:dyDescent="0.25">
      <c r="A93" s="113" t="s">
        <v>42</v>
      </c>
      <c r="B93" s="114" t="s">
        <v>491</v>
      </c>
      <c r="C93" s="498">
        <v>0</v>
      </c>
      <c r="D93" s="498">
        <v>0</v>
      </c>
      <c r="E93" s="153">
        <v>0</v>
      </c>
    </row>
    <row r="94" spans="1:5" ht="25.5" x14ac:dyDescent="0.25">
      <c r="A94" s="105" t="s">
        <v>43</v>
      </c>
      <c r="B94" s="106" t="s">
        <v>492</v>
      </c>
      <c r="C94" s="498">
        <v>2000000</v>
      </c>
      <c r="D94" s="498">
        <v>2065000</v>
      </c>
      <c r="E94" s="153">
        <v>1736111</v>
      </c>
    </row>
    <row r="95" spans="1:5" hidden="1" x14ac:dyDescent="0.25">
      <c r="A95" s="105" t="s">
        <v>44</v>
      </c>
      <c r="B95" s="106" t="s">
        <v>493</v>
      </c>
      <c r="C95" s="498">
        <v>0</v>
      </c>
      <c r="D95" s="498">
        <v>0</v>
      </c>
      <c r="E95" s="153">
        <v>0</v>
      </c>
    </row>
    <row r="96" spans="1:5" hidden="1" x14ac:dyDescent="0.25">
      <c r="A96" s="105" t="s">
        <v>192</v>
      </c>
      <c r="B96" s="106" t="s">
        <v>494</v>
      </c>
      <c r="C96" s="498">
        <v>0</v>
      </c>
      <c r="D96" s="498">
        <v>0</v>
      </c>
      <c r="E96" s="153">
        <v>0</v>
      </c>
    </row>
    <row r="97" spans="1:5" hidden="1" x14ac:dyDescent="0.25">
      <c r="A97" s="105" t="s">
        <v>495</v>
      </c>
      <c r="B97" s="106" t="s">
        <v>496</v>
      </c>
      <c r="C97" s="498">
        <v>0</v>
      </c>
      <c r="D97" s="498">
        <v>0</v>
      </c>
      <c r="E97" s="153">
        <v>0</v>
      </c>
    </row>
    <row r="98" spans="1:5" hidden="1" x14ac:dyDescent="0.25">
      <c r="A98" s="105" t="s">
        <v>194</v>
      </c>
      <c r="B98" s="106" t="s">
        <v>497</v>
      </c>
      <c r="C98" s="498">
        <v>0</v>
      </c>
      <c r="D98" s="498">
        <v>0</v>
      </c>
      <c r="E98" s="153">
        <v>0</v>
      </c>
    </row>
    <row r="99" spans="1:5" ht="25.5" hidden="1" x14ac:dyDescent="0.25">
      <c r="A99" s="105" t="s">
        <v>498</v>
      </c>
      <c r="B99" s="106" t="s">
        <v>499</v>
      </c>
      <c r="C99" s="498">
        <v>0</v>
      </c>
      <c r="D99" s="498">
        <v>0</v>
      </c>
      <c r="E99" s="153">
        <v>0</v>
      </c>
    </row>
    <row r="100" spans="1:5" ht="25.5" hidden="1" x14ac:dyDescent="0.25">
      <c r="A100" s="105" t="s">
        <v>500</v>
      </c>
      <c r="B100" s="106" t="s">
        <v>501</v>
      </c>
      <c r="C100" s="498">
        <v>0</v>
      </c>
      <c r="D100" s="498">
        <v>0</v>
      </c>
      <c r="E100" s="153">
        <v>0</v>
      </c>
    </row>
    <row r="101" spans="1:5" ht="25.5" hidden="1" x14ac:dyDescent="0.25">
      <c r="A101" s="105" t="s">
        <v>502</v>
      </c>
      <c r="B101" s="106" t="s">
        <v>503</v>
      </c>
      <c r="C101" s="498">
        <v>0</v>
      </c>
      <c r="D101" s="498">
        <v>0</v>
      </c>
      <c r="E101" s="153">
        <v>0</v>
      </c>
    </row>
    <row r="102" spans="1:5" ht="25.5" hidden="1" x14ac:dyDescent="0.25">
      <c r="A102" s="105" t="s">
        <v>196</v>
      </c>
      <c r="B102" s="106" t="s">
        <v>504</v>
      </c>
      <c r="C102" s="498">
        <v>0</v>
      </c>
      <c r="D102" s="498">
        <v>0</v>
      </c>
      <c r="E102" s="153">
        <v>0</v>
      </c>
    </row>
    <row r="103" spans="1:5" x14ac:dyDescent="0.25">
      <c r="A103" s="105" t="s">
        <v>45</v>
      </c>
      <c r="B103" s="106" t="s">
        <v>505</v>
      </c>
      <c r="C103" s="510">
        <f t="shared" ref="C103:E103" si="15">C106+C105+C104</f>
        <v>200000</v>
      </c>
      <c r="D103" s="510">
        <f t="shared" si="15"/>
        <v>37000</v>
      </c>
      <c r="E103" s="510">
        <f t="shared" si="15"/>
        <v>3126</v>
      </c>
    </row>
    <row r="104" spans="1:5" hidden="1" x14ac:dyDescent="0.25">
      <c r="A104" s="105"/>
      <c r="B104" s="162" t="s">
        <v>506</v>
      </c>
      <c r="C104" s="498">
        <v>0</v>
      </c>
      <c r="D104" s="498">
        <v>0</v>
      </c>
      <c r="E104" s="153">
        <v>0</v>
      </c>
    </row>
    <row r="105" spans="1:5" hidden="1" x14ac:dyDescent="0.25">
      <c r="A105" s="105"/>
      <c r="B105" s="162" t="s">
        <v>507</v>
      </c>
      <c r="C105" s="498">
        <v>0</v>
      </c>
      <c r="D105" s="498">
        <v>0</v>
      </c>
      <c r="E105" s="153">
        <v>0</v>
      </c>
    </row>
    <row r="106" spans="1:5" x14ac:dyDescent="0.25">
      <c r="A106" s="105"/>
      <c r="B106" s="162" t="s">
        <v>1169</v>
      </c>
      <c r="C106" s="498">
        <v>200000</v>
      </c>
      <c r="D106" s="498">
        <v>37000</v>
      </c>
      <c r="E106" s="495">
        <v>3126</v>
      </c>
    </row>
    <row r="107" spans="1:5" ht="25.5" x14ac:dyDescent="0.25">
      <c r="A107" s="113" t="s">
        <v>46</v>
      </c>
      <c r="B107" s="114" t="s">
        <v>508</v>
      </c>
      <c r="C107" s="515">
        <f>+C94+C103</f>
        <v>2200000</v>
      </c>
      <c r="D107" s="515">
        <f t="shared" ref="D107" si="16">+D94+D103</f>
        <v>2102000</v>
      </c>
      <c r="E107" s="155">
        <f>+E94+E103</f>
        <v>1739237</v>
      </c>
    </row>
    <row r="108" spans="1:5" x14ac:dyDescent="0.25">
      <c r="A108" s="163" t="s">
        <v>47</v>
      </c>
      <c r="B108" s="164" t="s">
        <v>322</v>
      </c>
      <c r="C108" s="516">
        <f>+C50+C58+C86+C107</f>
        <v>10466000</v>
      </c>
      <c r="D108" s="516">
        <f t="shared" ref="D108" si="17">+D50+D58+D86+D107</f>
        <v>10490000</v>
      </c>
      <c r="E108" s="211">
        <f>+E50+E58+E86+E107</f>
        <v>8638986</v>
      </c>
    </row>
    <row r="109" spans="1:5" hidden="1" x14ac:dyDescent="0.25">
      <c r="A109" s="105" t="s">
        <v>509</v>
      </c>
      <c r="B109" s="106" t="s">
        <v>510</v>
      </c>
      <c r="C109" s="498">
        <v>0</v>
      </c>
      <c r="D109" s="498">
        <v>0</v>
      </c>
      <c r="E109" s="153">
        <v>0</v>
      </c>
    </row>
    <row r="110" spans="1:5" hidden="1" x14ac:dyDescent="0.25">
      <c r="A110" s="105" t="s">
        <v>48</v>
      </c>
      <c r="B110" s="106" t="s">
        <v>511</v>
      </c>
      <c r="C110" s="498">
        <v>0</v>
      </c>
      <c r="D110" s="498">
        <v>0</v>
      </c>
      <c r="E110" s="153">
        <v>0</v>
      </c>
    </row>
    <row r="111" spans="1:5" hidden="1" x14ac:dyDescent="0.25">
      <c r="A111" s="105" t="s">
        <v>512</v>
      </c>
      <c r="B111" s="106" t="s">
        <v>513</v>
      </c>
      <c r="C111" s="498">
        <v>0</v>
      </c>
      <c r="D111" s="498">
        <v>0</v>
      </c>
      <c r="E111" s="153">
        <v>0</v>
      </c>
    </row>
    <row r="112" spans="1:5" hidden="1" x14ac:dyDescent="0.25">
      <c r="A112" s="105" t="s">
        <v>514</v>
      </c>
      <c r="B112" s="106" t="s">
        <v>515</v>
      </c>
      <c r="C112" s="498">
        <v>0</v>
      </c>
      <c r="D112" s="498">
        <v>0</v>
      </c>
      <c r="E112" s="153">
        <v>0</v>
      </c>
    </row>
    <row r="113" spans="1:5" hidden="1" x14ac:dyDescent="0.25">
      <c r="A113" s="105" t="s">
        <v>516</v>
      </c>
      <c r="B113" s="106" t="s">
        <v>517</v>
      </c>
      <c r="C113" s="498">
        <v>0</v>
      </c>
      <c r="D113" s="498">
        <v>0</v>
      </c>
      <c r="E113" s="153">
        <v>0</v>
      </c>
    </row>
    <row r="114" spans="1:5" hidden="1" x14ac:dyDescent="0.25">
      <c r="A114" s="105" t="s">
        <v>199</v>
      </c>
      <c r="B114" s="106" t="s">
        <v>518</v>
      </c>
      <c r="C114" s="498">
        <v>0</v>
      </c>
      <c r="D114" s="498">
        <v>0</v>
      </c>
      <c r="E114" s="153">
        <v>0</v>
      </c>
    </row>
    <row r="115" spans="1:5" ht="25.5" hidden="1" x14ac:dyDescent="0.25">
      <c r="A115" s="105" t="s">
        <v>201</v>
      </c>
      <c r="B115" s="106" t="s">
        <v>519</v>
      </c>
      <c r="C115" s="498">
        <v>0</v>
      </c>
      <c r="D115" s="498">
        <v>0</v>
      </c>
      <c r="E115" s="153">
        <v>0</v>
      </c>
    </row>
    <row r="116" spans="1:5" hidden="1" x14ac:dyDescent="0.25">
      <c r="A116" s="105" t="s">
        <v>89</v>
      </c>
      <c r="B116" s="106" t="s">
        <v>520</v>
      </c>
      <c r="C116" s="498">
        <v>0</v>
      </c>
      <c r="D116" s="498">
        <v>0</v>
      </c>
      <c r="E116" s="153">
        <v>0</v>
      </c>
    </row>
    <row r="117" spans="1:5" hidden="1" x14ac:dyDescent="0.25">
      <c r="A117" s="105" t="s">
        <v>204</v>
      </c>
      <c r="B117" s="106" t="s">
        <v>521</v>
      </c>
      <c r="C117" s="498">
        <v>0</v>
      </c>
      <c r="D117" s="498">
        <v>0</v>
      </c>
      <c r="E117" s="153">
        <v>0</v>
      </c>
    </row>
    <row r="118" spans="1:5" hidden="1" x14ac:dyDescent="0.25">
      <c r="A118" s="105" t="s">
        <v>522</v>
      </c>
      <c r="B118" s="106" t="s">
        <v>523</v>
      </c>
      <c r="C118" s="498">
        <v>0</v>
      </c>
      <c r="D118" s="498">
        <v>0</v>
      </c>
      <c r="E118" s="153">
        <v>0</v>
      </c>
    </row>
    <row r="119" spans="1:5" ht="25.5" hidden="1" x14ac:dyDescent="0.25">
      <c r="A119" s="105" t="s">
        <v>524</v>
      </c>
      <c r="B119" s="106" t="s">
        <v>525</v>
      </c>
      <c r="C119" s="498">
        <v>0</v>
      </c>
      <c r="D119" s="498">
        <v>0</v>
      </c>
      <c r="E119" s="153">
        <v>0</v>
      </c>
    </row>
    <row r="120" spans="1:5" hidden="1" x14ac:dyDescent="0.25">
      <c r="A120" s="105" t="s">
        <v>526</v>
      </c>
      <c r="B120" s="106" t="s">
        <v>527</v>
      </c>
      <c r="C120" s="498">
        <v>0</v>
      </c>
      <c r="D120" s="498">
        <v>0</v>
      </c>
      <c r="E120" s="153">
        <v>0</v>
      </c>
    </row>
    <row r="121" spans="1:5" ht="25.5" hidden="1" x14ac:dyDescent="0.25">
      <c r="A121" s="105" t="s">
        <v>528</v>
      </c>
      <c r="B121" s="106" t="s">
        <v>529</v>
      </c>
      <c r="C121" s="498">
        <v>0</v>
      </c>
      <c r="D121" s="498">
        <v>0</v>
      </c>
      <c r="E121" s="153">
        <v>0</v>
      </c>
    </row>
    <row r="122" spans="1:5" hidden="1" x14ac:dyDescent="0.25">
      <c r="A122" s="105" t="s">
        <v>287</v>
      </c>
      <c r="B122" s="106" t="s">
        <v>530</v>
      </c>
      <c r="C122" s="498">
        <v>0</v>
      </c>
      <c r="D122" s="498">
        <v>0</v>
      </c>
      <c r="E122" s="153">
        <v>0</v>
      </c>
    </row>
    <row r="123" spans="1:5" ht="25.5" hidden="1" x14ac:dyDescent="0.25">
      <c r="A123" s="105" t="s">
        <v>531</v>
      </c>
      <c r="B123" s="106" t="s">
        <v>532</v>
      </c>
      <c r="C123" s="498">
        <v>0</v>
      </c>
      <c r="D123" s="498">
        <v>0</v>
      </c>
      <c r="E123" s="153">
        <v>0</v>
      </c>
    </row>
    <row r="124" spans="1:5" hidden="1" x14ac:dyDescent="0.25">
      <c r="A124" s="105" t="s">
        <v>533</v>
      </c>
      <c r="B124" s="106" t="s">
        <v>534</v>
      </c>
      <c r="C124" s="498">
        <v>0</v>
      </c>
      <c r="D124" s="498">
        <v>0</v>
      </c>
      <c r="E124" s="153">
        <v>0</v>
      </c>
    </row>
    <row r="125" spans="1:5" ht="25.5" hidden="1" x14ac:dyDescent="0.25">
      <c r="A125" s="105" t="s">
        <v>535</v>
      </c>
      <c r="B125" s="106" t="s">
        <v>536</v>
      </c>
      <c r="C125" s="498">
        <v>0</v>
      </c>
      <c r="D125" s="498">
        <v>0</v>
      </c>
      <c r="E125" s="153">
        <v>0</v>
      </c>
    </row>
    <row r="126" spans="1:5" ht="25.5" hidden="1" x14ac:dyDescent="0.25">
      <c r="A126" s="105" t="s">
        <v>90</v>
      </c>
      <c r="B126" s="106" t="s">
        <v>537</v>
      </c>
      <c r="C126" s="498">
        <v>0</v>
      </c>
      <c r="D126" s="498">
        <v>0</v>
      </c>
      <c r="E126" s="153">
        <v>0</v>
      </c>
    </row>
    <row r="127" spans="1:5" ht="25.5" hidden="1" x14ac:dyDescent="0.25">
      <c r="A127" s="105" t="s">
        <v>91</v>
      </c>
      <c r="B127" s="106" t="s">
        <v>538</v>
      </c>
      <c r="C127" s="498">
        <v>0</v>
      </c>
      <c r="D127" s="498">
        <v>0</v>
      </c>
      <c r="E127" s="153">
        <v>0</v>
      </c>
    </row>
    <row r="128" spans="1:5" ht="25.5" hidden="1" x14ac:dyDescent="0.25">
      <c r="A128" s="105" t="s">
        <v>539</v>
      </c>
      <c r="B128" s="106" t="s">
        <v>540</v>
      </c>
      <c r="C128" s="498">
        <v>0</v>
      </c>
      <c r="D128" s="498">
        <v>0</v>
      </c>
      <c r="E128" s="153">
        <v>0</v>
      </c>
    </row>
    <row r="129" spans="1:5" hidden="1" x14ac:dyDescent="0.25">
      <c r="A129" s="105" t="s">
        <v>541</v>
      </c>
      <c r="B129" s="106" t="s">
        <v>542</v>
      </c>
      <c r="C129" s="498">
        <v>0</v>
      </c>
      <c r="D129" s="498">
        <v>0</v>
      </c>
      <c r="E129" s="153">
        <v>0</v>
      </c>
    </row>
    <row r="130" spans="1:5" ht="25.5" hidden="1" x14ac:dyDescent="0.25">
      <c r="A130" s="105" t="s">
        <v>543</v>
      </c>
      <c r="B130" s="106" t="s">
        <v>544</v>
      </c>
      <c r="C130" s="498">
        <v>0</v>
      </c>
      <c r="D130" s="498">
        <v>0</v>
      </c>
      <c r="E130" s="153">
        <v>0</v>
      </c>
    </row>
    <row r="131" spans="1:5" ht="25.5" hidden="1" x14ac:dyDescent="0.25">
      <c r="A131" s="105" t="s">
        <v>545</v>
      </c>
      <c r="B131" s="106" t="s">
        <v>546</v>
      </c>
      <c r="C131" s="498">
        <v>0</v>
      </c>
      <c r="D131" s="498">
        <v>0</v>
      </c>
      <c r="E131" s="153">
        <v>0</v>
      </c>
    </row>
    <row r="132" spans="1:5" ht="63.75" hidden="1" x14ac:dyDescent="0.25">
      <c r="A132" s="105" t="s">
        <v>547</v>
      </c>
      <c r="B132" s="106" t="s">
        <v>548</v>
      </c>
      <c r="C132" s="498">
        <v>0</v>
      </c>
      <c r="D132" s="498">
        <v>0</v>
      </c>
      <c r="E132" s="153">
        <v>0</v>
      </c>
    </row>
    <row r="133" spans="1:5" ht="25.5" hidden="1" x14ac:dyDescent="0.25">
      <c r="A133" s="105" t="s">
        <v>549</v>
      </c>
      <c r="B133" s="106" t="s">
        <v>550</v>
      </c>
      <c r="C133" s="498">
        <v>0</v>
      </c>
      <c r="D133" s="498">
        <v>0</v>
      </c>
      <c r="E133" s="153">
        <v>0</v>
      </c>
    </row>
    <row r="134" spans="1:5" ht="25.5" hidden="1" x14ac:dyDescent="0.25">
      <c r="A134" s="105" t="s">
        <v>551</v>
      </c>
      <c r="B134" s="106" t="s">
        <v>552</v>
      </c>
      <c r="C134" s="498">
        <v>0</v>
      </c>
      <c r="D134" s="498">
        <v>0</v>
      </c>
      <c r="E134" s="153">
        <v>0</v>
      </c>
    </row>
    <row r="135" spans="1:5" hidden="1" x14ac:dyDescent="0.25">
      <c r="A135" s="105" t="s">
        <v>553</v>
      </c>
      <c r="B135" s="106" t="s">
        <v>554</v>
      </c>
      <c r="C135" s="498">
        <v>0</v>
      </c>
      <c r="D135" s="498">
        <v>0</v>
      </c>
      <c r="E135" s="153">
        <v>0</v>
      </c>
    </row>
    <row r="136" spans="1:5" hidden="1" x14ac:dyDescent="0.25">
      <c r="A136" s="105" t="s">
        <v>555</v>
      </c>
      <c r="B136" s="106" t="s">
        <v>556</v>
      </c>
      <c r="C136" s="498">
        <v>0</v>
      </c>
      <c r="D136" s="498">
        <v>0</v>
      </c>
      <c r="E136" s="153">
        <v>0</v>
      </c>
    </row>
    <row r="137" spans="1:5" ht="25.5" hidden="1" x14ac:dyDescent="0.25">
      <c r="A137" s="105" t="s">
        <v>557</v>
      </c>
      <c r="B137" s="106" t="s">
        <v>558</v>
      </c>
      <c r="C137" s="498">
        <v>0</v>
      </c>
      <c r="D137" s="498">
        <v>0</v>
      </c>
      <c r="E137" s="153">
        <v>0</v>
      </c>
    </row>
    <row r="138" spans="1:5" hidden="1" x14ac:dyDescent="0.25">
      <c r="A138" s="105" t="s">
        <v>559</v>
      </c>
      <c r="B138" s="106" t="s">
        <v>560</v>
      </c>
      <c r="C138" s="498">
        <v>0</v>
      </c>
      <c r="D138" s="498">
        <v>0</v>
      </c>
      <c r="E138" s="153">
        <v>0</v>
      </c>
    </row>
    <row r="139" spans="1:5" ht="25.5" hidden="1" x14ac:dyDescent="0.25">
      <c r="A139" s="105" t="s">
        <v>561</v>
      </c>
      <c r="B139" s="106" t="s">
        <v>562</v>
      </c>
      <c r="C139" s="498">
        <v>0</v>
      </c>
      <c r="D139" s="498">
        <v>0</v>
      </c>
      <c r="E139" s="153">
        <v>0</v>
      </c>
    </row>
    <row r="140" spans="1:5" hidden="1" x14ac:dyDescent="0.25">
      <c r="A140" s="105" t="s">
        <v>563</v>
      </c>
      <c r="B140" s="106" t="s">
        <v>564</v>
      </c>
      <c r="C140" s="498">
        <v>0</v>
      </c>
      <c r="D140" s="498">
        <v>0</v>
      </c>
      <c r="E140" s="153">
        <v>0</v>
      </c>
    </row>
    <row r="141" spans="1:5" ht="25.5" hidden="1" x14ac:dyDescent="0.25">
      <c r="A141" s="105" t="s">
        <v>565</v>
      </c>
      <c r="B141" s="106" t="s">
        <v>566</v>
      </c>
      <c r="C141" s="498">
        <v>0</v>
      </c>
      <c r="D141" s="498">
        <v>0</v>
      </c>
      <c r="E141" s="153">
        <v>0</v>
      </c>
    </row>
    <row r="142" spans="1:5" ht="25.5" hidden="1" x14ac:dyDescent="0.25">
      <c r="A142" s="105" t="s">
        <v>567</v>
      </c>
      <c r="B142" s="106" t="s">
        <v>568</v>
      </c>
      <c r="C142" s="498">
        <v>0</v>
      </c>
      <c r="D142" s="498">
        <v>0</v>
      </c>
      <c r="E142" s="153">
        <v>0</v>
      </c>
    </row>
    <row r="143" spans="1:5" hidden="1" x14ac:dyDescent="0.25">
      <c r="A143" s="105" t="s">
        <v>569</v>
      </c>
      <c r="B143" s="106" t="s">
        <v>570</v>
      </c>
      <c r="C143" s="498">
        <v>0</v>
      </c>
      <c r="D143" s="498">
        <v>0</v>
      </c>
      <c r="E143" s="153">
        <v>0</v>
      </c>
    </row>
    <row r="144" spans="1:5" ht="25.5" hidden="1" x14ac:dyDescent="0.25">
      <c r="A144" s="105" t="s">
        <v>571</v>
      </c>
      <c r="B144" s="106" t="s">
        <v>572</v>
      </c>
      <c r="C144" s="498">
        <v>0</v>
      </c>
      <c r="D144" s="498">
        <v>0</v>
      </c>
      <c r="E144" s="153">
        <v>0</v>
      </c>
    </row>
    <row r="145" spans="1:5" ht="25.5" hidden="1" x14ac:dyDescent="0.25">
      <c r="A145" s="105" t="s">
        <v>573</v>
      </c>
      <c r="B145" s="106" t="s">
        <v>574</v>
      </c>
      <c r="C145" s="498">
        <v>0</v>
      </c>
      <c r="D145" s="498">
        <v>0</v>
      </c>
      <c r="E145" s="153">
        <v>0</v>
      </c>
    </row>
    <row r="146" spans="1:5" ht="25.5" hidden="1" x14ac:dyDescent="0.25">
      <c r="A146" s="105" t="s">
        <v>575</v>
      </c>
      <c r="B146" s="106" t="s">
        <v>576</v>
      </c>
      <c r="C146" s="498">
        <v>0</v>
      </c>
      <c r="D146" s="498">
        <v>0</v>
      </c>
      <c r="E146" s="153">
        <v>0</v>
      </c>
    </row>
    <row r="147" spans="1:5" ht="38.25" hidden="1" x14ac:dyDescent="0.25">
      <c r="A147" s="105" t="s">
        <v>302</v>
      </c>
      <c r="B147" s="106" t="s">
        <v>577</v>
      </c>
      <c r="C147" s="498">
        <v>0</v>
      </c>
      <c r="D147" s="498">
        <v>0</v>
      </c>
      <c r="E147" s="153">
        <v>0</v>
      </c>
    </row>
    <row r="148" spans="1:5" ht="25.5" hidden="1" x14ac:dyDescent="0.25">
      <c r="A148" s="105" t="s">
        <v>578</v>
      </c>
      <c r="B148" s="106" t="s">
        <v>579</v>
      </c>
      <c r="C148" s="498">
        <v>0</v>
      </c>
      <c r="D148" s="498">
        <v>0</v>
      </c>
      <c r="E148" s="153">
        <v>0</v>
      </c>
    </row>
    <row r="149" spans="1:5" hidden="1" x14ac:dyDescent="0.25">
      <c r="A149" s="105" t="s">
        <v>207</v>
      </c>
      <c r="B149" s="106" t="s">
        <v>580</v>
      </c>
      <c r="C149" s="498">
        <v>0</v>
      </c>
      <c r="D149" s="498">
        <v>0</v>
      </c>
      <c r="E149" s="153">
        <v>0</v>
      </c>
    </row>
    <row r="150" spans="1:5" ht="25.5" hidden="1" x14ac:dyDescent="0.25">
      <c r="A150" s="105" t="s">
        <v>581</v>
      </c>
      <c r="B150" s="106" t="s">
        <v>582</v>
      </c>
      <c r="C150" s="498">
        <v>0</v>
      </c>
      <c r="D150" s="498">
        <v>0</v>
      </c>
      <c r="E150" s="153">
        <v>0</v>
      </c>
    </row>
    <row r="151" spans="1:5" ht="25.5" hidden="1" x14ac:dyDescent="0.25">
      <c r="A151" s="105" t="s">
        <v>583</v>
      </c>
      <c r="B151" s="106" t="s">
        <v>584</v>
      </c>
      <c r="C151" s="498">
        <v>0</v>
      </c>
      <c r="D151" s="498">
        <v>0</v>
      </c>
      <c r="E151" s="153">
        <v>0</v>
      </c>
    </row>
    <row r="152" spans="1:5" hidden="1" x14ac:dyDescent="0.25">
      <c r="A152" s="105" t="s">
        <v>585</v>
      </c>
      <c r="B152" s="106" t="s">
        <v>586</v>
      </c>
      <c r="C152" s="498">
        <v>0</v>
      </c>
      <c r="D152" s="498">
        <v>0</v>
      </c>
      <c r="E152" s="153">
        <v>0</v>
      </c>
    </row>
    <row r="153" spans="1:5" ht="25.5" hidden="1" x14ac:dyDescent="0.25">
      <c r="A153" s="105" t="s">
        <v>587</v>
      </c>
      <c r="B153" s="106" t="s">
        <v>588</v>
      </c>
      <c r="C153" s="498">
        <v>0</v>
      </c>
      <c r="D153" s="498">
        <v>0</v>
      </c>
      <c r="E153" s="153">
        <v>0</v>
      </c>
    </row>
    <row r="154" spans="1:5" ht="25.5" hidden="1" x14ac:dyDescent="0.25">
      <c r="A154" s="105" t="s">
        <v>589</v>
      </c>
      <c r="B154" s="106" t="s">
        <v>590</v>
      </c>
      <c r="C154" s="498">
        <v>0</v>
      </c>
      <c r="D154" s="498">
        <v>0</v>
      </c>
      <c r="E154" s="153">
        <v>0</v>
      </c>
    </row>
    <row r="155" spans="1:5" hidden="1" x14ac:dyDescent="0.25">
      <c r="A155" s="105" t="s">
        <v>591</v>
      </c>
      <c r="B155" s="106" t="s">
        <v>592</v>
      </c>
      <c r="C155" s="498">
        <v>0</v>
      </c>
      <c r="D155" s="498">
        <v>0</v>
      </c>
      <c r="E155" s="153">
        <v>0</v>
      </c>
    </row>
    <row r="156" spans="1:5" hidden="1" x14ac:dyDescent="0.25">
      <c r="A156" s="105" t="s">
        <v>288</v>
      </c>
      <c r="B156" s="106" t="s">
        <v>593</v>
      </c>
      <c r="C156" s="498">
        <v>0</v>
      </c>
      <c r="D156" s="498">
        <v>0</v>
      </c>
      <c r="E156" s="153">
        <v>0</v>
      </c>
    </row>
    <row r="157" spans="1:5" ht="38.25" hidden="1" x14ac:dyDescent="0.25">
      <c r="A157" s="105" t="s">
        <v>92</v>
      </c>
      <c r="B157" s="106" t="s">
        <v>594</v>
      </c>
      <c r="C157" s="498">
        <v>0</v>
      </c>
      <c r="D157" s="498">
        <v>0</v>
      </c>
      <c r="E157" s="153">
        <v>0</v>
      </c>
    </row>
    <row r="158" spans="1:5" ht="25.5" hidden="1" x14ac:dyDescent="0.25">
      <c r="A158" s="105" t="s">
        <v>595</v>
      </c>
      <c r="B158" s="106" t="s">
        <v>596</v>
      </c>
      <c r="C158" s="498">
        <v>0</v>
      </c>
      <c r="D158" s="498">
        <v>0</v>
      </c>
      <c r="E158" s="153">
        <v>0</v>
      </c>
    </row>
    <row r="159" spans="1:5" ht="38.25" hidden="1" x14ac:dyDescent="0.25">
      <c r="A159" s="105" t="s">
        <v>289</v>
      </c>
      <c r="B159" s="106" t="s">
        <v>597</v>
      </c>
      <c r="C159" s="498">
        <v>0</v>
      </c>
      <c r="D159" s="498">
        <v>0</v>
      </c>
      <c r="E159" s="153">
        <v>0</v>
      </c>
    </row>
    <row r="160" spans="1:5" ht="25.5" hidden="1" x14ac:dyDescent="0.25">
      <c r="A160" s="105" t="s">
        <v>598</v>
      </c>
      <c r="B160" s="106" t="s">
        <v>599</v>
      </c>
      <c r="C160" s="498">
        <v>0</v>
      </c>
      <c r="D160" s="498">
        <v>0</v>
      </c>
      <c r="E160" s="153">
        <v>0</v>
      </c>
    </row>
    <row r="161" spans="1:5" ht="25.5" hidden="1" x14ac:dyDescent="0.25">
      <c r="A161" s="105" t="s">
        <v>600</v>
      </c>
      <c r="B161" s="106" t="s">
        <v>601</v>
      </c>
      <c r="C161" s="498">
        <v>0</v>
      </c>
      <c r="D161" s="498">
        <v>0</v>
      </c>
      <c r="E161" s="153">
        <v>0</v>
      </c>
    </row>
    <row r="162" spans="1:5" hidden="1" x14ac:dyDescent="0.25">
      <c r="A162" s="105" t="s">
        <v>303</v>
      </c>
      <c r="B162" s="106" t="s">
        <v>602</v>
      </c>
      <c r="C162" s="498">
        <v>0</v>
      </c>
      <c r="D162" s="498">
        <v>0</v>
      </c>
      <c r="E162" s="153">
        <v>0</v>
      </c>
    </row>
    <row r="163" spans="1:5" ht="25.5" hidden="1" x14ac:dyDescent="0.25">
      <c r="A163" s="105" t="s">
        <v>49</v>
      </c>
      <c r="B163" s="106" t="s">
        <v>603</v>
      </c>
      <c r="C163" s="498">
        <v>0</v>
      </c>
      <c r="D163" s="498">
        <v>0</v>
      </c>
      <c r="E163" s="153">
        <v>0</v>
      </c>
    </row>
    <row r="164" spans="1:5" hidden="1" x14ac:dyDescent="0.25">
      <c r="A164" s="105" t="s">
        <v>93</v>
      </c>
      <c r="B164" s="106" t="s">
        <v>604</v>
      </c>
      <c r="C164" s="498">
        <v>0</v>
      </c>
      <c r="D164" s="498">
        <v>0</v>
      </c>
      <c r="E164" s="153">
        <v>0</v>
      </c>
    </row>
    <row r="165" spans="1:5" ht="25.5" hidden="1" x14ac:dyDescent="0.25">
      <c r="A165" s="105" t="s">
        <v>605</v>
      </c>
      <c r="B165" s="106" t="s">
        <v>606</v>
      </c>
      <c r="C165" s="498">
        <v>0</v>
      </c>
      <c r="D165" s="498">
        <v>0</v>
      </c>
      <c r="E165" s="153">
        <v>0</v>
      </c>
    </row>
    <row r="166" spans="1:5" ht="25.5" hidden="1" x14ac:dyDescent="0.25">
      <c r="A166" s="105" t="s">
        <v>50</v>
      </c>
      <c r="B166" s="106" t="s">
        <v>607</v>
      </c>
      <c r="C166" s="498">
        <v>0</v>
      </c>
      <c r="D166" s="498">
        <v>0</v>
      </c>
      <c r="E166" s="153">
        <v>0</v>
      </c>
    </row>
    <row r="167" spans="1:5" hidden="1" x14ac:dyDescent="0.25">
      <c r="A167" s="105" t="s">
        <v>304</v>
      </c>
      <c r="B167" s="106" t="s">
        <v>608</v>
      </c>
      <c r="C167" s="498">
        <v>0</v>
      </c>
      <c r="D167" s="498">
        <v>0</v>
      </c>
      <c r="E167" s="153">
        <v>0</v>
      </c>
    </row>
    <row r="168" spans="1:5" ht="25.5" hidden="1" x14ac:dyDescent="0.25">
      <c r="A168" s="105" t="s">
        <v>609</v>
      </c>
      <c r="B168" s="106" t="s">
        <v>610</v>
      </c>
      <c r="C168" s="498">
        <v>0</v>
      </c>
      <c r="D168" s="498">
        <v>0</v>
      </c>
      <c r="E168" s="153">
        <v>0</v>
      </c>
    </row>
    <row r="169" spans="1:5" ht="25.5" hidden="1" x14ac:dyDescent="0.25">
      <c r="A169" s="105" t="s">
        <v>611</v>
      </c>
      <c r="B169" s="106" t="s">
        <v>612</v>
      </c>
      <c r="C169" s="498">
        <v>0</v>
      </c>
      <c r="D169" s="498">
        <v>0</v>
      </c>
      <c r="E169" s="153">
        <v>0</v>
      </c>
    </row>
    <row r="170" spans="1:5" ht="25.5" hidden="1" x14ac:dyDescent="0.25">
      <c r="A170" s="105" t="s">
        <v>290</v>
      </c>
      <c r="B170" s="106" t="s">
        <v>613</v>
      </c>
      <c r="C170" s="498">
        <v>0</v>
      </c>
      <c r="D170" s="498">
        <v>0</v>
      </c>
      <c r="E170" s="153">
        <v>0</v>
      </c>
    </row>
    <row r="171" spans="1:5" hidden="1" x14ac:dyDescent="0.25">
      <c r="A171" s="105" t="s">
        <v>614</v>
      </c>
      <c r="B171" s="106" t="s">
        <v>615</v>
      </c>
      <c r="C171" s="498">
        <v>0</v>
      </c>
      <c r="D171" s="498">
        <v>0</v>
      </c>
      <c r="E171" s="153">
        <v>0</v>
      </c>
    </row>
    <row r="172" spans="1:5" ht="25.5" hidden="1" x14ac:dyDescent="0.25">
      <c r="A172" s="105" t="s">
        <v>616</v>
      </c>
      <c r="B172" s="106" t="s">
        <v>617</v>
      </c>
      <c r="C172" s="498">
        <v>0</v>
      </c>
      <c r="D172" s="498">
        <v>0</v>
      </c>
      <c r="E172" s="153">
        <v>0</v>
      </c>
    </row>
    <row r="173" spans="1:5" ht="38.25" hidden="1" x14ac:dyDescent="0.25">
      <c r="A173" s="105" t="s">
        <v>305</v>
      </c>
      <c r="B173" s="106" t="s">
        <v>618</v>
      </c>
      <c r="C173" s="498">
        <v>0</v>
      </c>
      <c r="D173" s="498">
        <v>0</v>
      </c>
      <c r="E173" s="153">
        <v>0</v>
      </c>
    </row>
    <row r="174" spans="1:5" ht="38.25" hidden="1" x14ac:dyDescent="0.25">
      <c r="A174" s="105" t="s">
        <v>619</v>
      </c>
      <c r="B174" s="106" t="s">
        <v>620</v>
      </c>
      <c r="C174" s="498">
        <v>0</v>
      </c>
      <c r="D174" s="498">
        <v>0</v>
      </c>
      <c r="E174" s="153">
        <v>0</v>
      </c>
    </row>
    <row r="175" spans="1:5" ht="25.5" hidden="1" x14ac:dyDescent="0.25">
      <c r="A175" s="163" t="s">
        <v>323</v>
      </c>
      <c r="B175" s="164" t="s">
        <v>324</v>
      </c>
      <c r="C175" s="498">
        <v>0</v>
      </c>
      <c r="D175" s="498">
        <v>0</v>
      </c>
      <c r="E175" s="153">
        <v>0</v>
      </c>
    </row>
    <row r="176" spans="1:5" hidden="1" x14ac:dyDescent="0.25">
      <c r="A176" s="105" t="s">
        <v>621</v>
      </c>
      <c r="B176" s="106" t="s">
        <v>622</v>
      </c>
      <c r="C176" s="498">
        <v>0</v>
      </c>
      <c r="D176" s="498">
        <v>0</v>
      </c>
      <c r="E176" s="153">
        <v>0</v>
      </c>
    </row>
    <row r="177" spans="1:5" hidden="1" x14ac:dyDescent="0.25">
      <c r="A177" s="105" t="s">
        <v>623</v>
      </c>
      <c r="B177" s="106" t="s">
        <v>624</v>
      </c>
      <c r="C177" s="498">
        <v>0</v>
      </c>
      <c r="D177" s="498">
        <v>0</v>
      </c>
      <c r="E177" s="153">
        <v>0</v>
      </c>
    </row>
    <row r="178" spans="1:5" hidden="1" x14ac:dyDescent="0.25">
      <c r="A178" s="105" t="s">
        <v>625</v>
      </c>
      <c r="B178" s="106" t="s">
        <v>626</v>
      </c>
      <c r="C178" s="498">
        <v>0</v>
      </c>
      <c r="D178" s="498">
        <v>0</v>
      </c>
      <c r="E178" s="153">
        <v>0</v>
      </c>
    </row>
    <row r="179" spans="1:5" ht="25.5" hidden="1" x14ac:dyDescent="0.25">
      <c r="A179" s="105" t="s">
        <v>627</v>
      </c>
      <c r="B179" s="106" t="s">
        <v>628</v>
      </c>
      <c r="C179" s="498">
        <v>0</v>
      </c>
      <c r="D179" s="498">
        <v>0</v>
      </c>
      <c r="E179" s="153">
        <v>0</v>
      </c>
    </row>
    <row r="180" spans="1:5" ht="38.25" hidden="1" x14ac:dyDescent="0.25">
      <c r="A180" s="105" t="s">
        <v>629</v>
      </c>
      <c r="B180" s="106" t="s">
        <v>630</v>
      </c>
      <c r="C180" s="498">
        <v>0</v>
      </c>
      <c r="D180" s="498">
        <v>0</v>
      </c>
      <c r="E180" s="153">
        <v>0</v>
      </c>
    </row>
    <row r="181" spans="1:5" hidden="1" x14ac:dyDescent="0.25">
      <c r="A181" s="105" t="s">
        <v>631</v>
      </c>
      <c r="B181" s="106" t="s">
        <v>632</v>
      </c>
      <c r="C181" s="498">
        <v>0</v>
      </c>
      <c r="D181" s="498">
        <v>0</v>
      </c>
      <c r="E181" s="153">
        <v>0</v>
      </c>
    </row>
    <row r="182" spans="1:5" hidden="1" x14ac:dyDescent="0.25">
      <c r="A182" s="105" t="s">
        <v>633</v>
      </c>
      <c r="B182" s="106" t="s">
        <v>634</v>
      </c>
      <c r="C182" s="498">
        <v>0</v>
      </c>
      <c r="D182" s="498">
        <v>0</v>
      </c>
      <c r="E182" s="153">
        <v>0</v>
      </c>
    </row>
    <row r="183" spans="1:5" ht="25.5" hidden="1" x14ac:dyDescent="0.25">
      <c r="A183" s="105" t="s">
        <v>635</v>
      </c>
      <c r="B183" s="106" t="s">
        <v>636</v>
      </c>
      <c r="C183" s="498">
        <v>0</v>
      </c>
      <c r="D183" s="498">
        <v>0</v>
      </c>
      <c r="E183" s="153">
        <v>0</v>
      </c>
    </row>
    <row r="184" spans="1:5" hidden="1" x14ac:dyDescent="0.25">
      <c r="A184" s="105" t="s">
        <v>637</v>
      </c>
      <c r="B184" s="106" t="s">
        <v>638</v>
      </c>
      <c r="C184" s="498">
        <v>0</v>
      </c>
      <c r="D184" s="498">
        <v>0</v>
      </c>
      <c r="E184" s="153">
        <v>0</v>
      </c>
    </row>
    <row r="185" spans="1:5" hidden="1" x14ac:dyDescent="0.25">
      <c r="A185" s="105" t="s">
        <v>639</v>
      </c>
      <c r="B185" s="106" t="s">
        <v>640</v>
      </c>
      <c r="C185" s="498">
        <v>0</v>
      </c>
      <c r="D185" s="498">
        <v>0</v>
      </c>
      <c r="E185" s="153">
        <v>0</v>
      </c>
    </row>
    <row r="186" spans="1:5" hidden="1" x14ac:dyDescent="0.25">
      <c r="A186" s="105" t="s">
        <v>641</v>
      </c>
      <c r="B186" s="106" t="s">
        <v>642</v>
      </c>
      <c r="C186" s="498">
        <v>0</v>
      </c>
      <c r="D186" s="498">
        <v>0</v>
      </c>
      <c r="E186" s="153">
        <v>0</v>
      </c>
    </row>
    <row r="187" spans="1:5" ht="25.5" hidden="1" x14ac:dyDescent="0.25">
      <c r="A187" s="105" t="s">
        <v>643</v>
      </c>
      <c r="B187" s="106" t="s">
        <v>644</v>
      </c>
      <c r="C187" s="498">
        <v>0</v>
      </c>
      <c r="D187" s="498">
        <v>0</v>
      </c>
      <c r="E187" s="153">
        <v>0</v>
      </c>
    </row>
    <row r="188" spans="1:5" hidden="1" x14ac:dyDescent="0.25">
      <c r="A188" s="105" t="s">
        <v>645</v>
      </c>
      <c r="B188" s="106" t="s">
        <v>646</v>
      </c>
      <c r="C188" s="498">
        <v>0</v>
      </c>
      <c r="D188" s="498">
        <v>0</v>
      </c>
      <c r="E188" s="153">
        <v>0</v>
      </c>
    </row>
    <row r="189" spans="1:5" ht="25.5" hidden="1" x14ac:dyDescent="0.25">
      <c r="A189" s="105" t="s">
        <v>647</v>
      </c>
      <c r="B189" s="106" t="s">
        <v>648</v>
      </c>
      <c r="C189" s="498">
        <v>0</v>
      </c>
      <c r="D189" s="498">
        <v>0</v>
      </c>
      <c r="E189" s="153">
        <v>0</v>
      </c>
    </row>
    <row r="190" spans="1:5" ht="25.5" hidden="1" x14ac:dyDescent="0.25">
      <c r="A190" s="105" t="s">
        <v>291</v>
      </c>
      <c r="B190" s="106" t="s">
        <v>649</v>
      </c>
      <c r="C190" s="498">
        <v>0</v>
      </c>
      <c r="D190" s="498">
        <v>0</v>
      </c>
      <c r="E190" s="153">
        <v>0</v>
      </c>
    </row>
    <row r="191" spans="1:5" ht="38.25" hidden="1" x14ac:dyDescent="0.25">
      <c r="A191" s="105" t="s">
        <v>650</v>
      </c>
      <c r="B191" s="106" t="s">
        <v>651</v>
      </c>
      <c r="C191" s="498">
        <v>0</v>
      </c>
      <c r="D191" s="498">
        <v>0</v>
      </c>
      <c r="E191" s="153">
        <v>0</v>
      </c>
    </row>
    <row r="192" spans="1:5" hidden="1" x14ac:dyDescent="0.25">
      <c r="A192" s="105" t="s">
        <v>94</v>
      </c>
      <c r="B192" s="106" t="s">
        <v>652</v>
      </c>
      <c r="C192" s="498">
        <v>0</v>
      </c>
      <c r="D192" s="498">
        <v>0</v>
      </c>
      <c r="E192" s="153">
        <v>0</v>
      </c>
    </row>
    <row r="193" spans="1:5" hidden="1" x14ac:dyDescent="0.25">
      <c r="A193" s="105" t="s">
        <v>653</v>
      </c>
      <c r="B193" s="106" t="s">
        <v>654</v>
      </c>
      <c r="C193" s="498">
        <v>0</v>
      </c>
      <c r="D193" s="498">
        <v>0</v>
      </c>
      <c r="E193" s="153">
        <v>0</v>
      </c>
    </row>
    <row r="194" spans="1:5" ht="25.5" hidden="1" x14ac:dyDescent="0.25">
      <c r="A194" s="105" t="s">
        <v>655</v>
      </c>
      <c r="B194" s="106" t="s">
        <v>656</v>
      </c>
      <c r="C194" s="498">
        <v>0</v>
      </c>
      <c r="D194" s="498">
        <v>0</v>
      </c>
      <c r="E194" s="153">
        <v>0</v>
      </c>
    </row>
    <row r="195" spans="1:5" hidden="1" x14ac:dyDescent="0.25">
      <c r="A195" s="105" t="s">
        <v>292</v>
      </c>
      <c r="B195" s="106" t="s">
        <v>657</v>
      </c>
      <c r="C195" s="498">
        <v>0</v>
      </c>
      <c r="D195" s="498">
        <v>0</v>
      </c>
      <c r="E195" s="153">
        <v>0</v>
      </c>
    </row>
    <row r="196" spans="1:5" hidden="1" x14ac:dyDescent="0.25">
      <c r="A196" s="105" t="s">
        <v>658</v>
      </c>
      <c r="B196" s="106" t="s">
        <v>659</v>
      </c>
      <c r="C196" s="498">
        <v>0</v>
      </c>
      <c r="D196" s="498">
        <v>0</v>
      </c>
      <c r="E196" s="153">
        <v>0</v>
      </c>
    </row>
    <row r="197" spans="1:5" hidden="1" x14ac:dyDescent="0.25">
      <c r="A197" s="105" t="s">
        <v>95</v>
      </c>
      <c r="B197" s="106" t="s">
        <v>660</v>
      </c>
      <c r="C197" s="498">
        <v>0</v>
      </c>
      <c r="D197" s="498">
        <v>0</v>
      </c>
      <c r="E197" s="153">
        <v>0</v>
      </c>
    </row>
    <row r="198" spans="1:5" ht="25.5" hidden="1" x14ac:dyDescent="0.25">
      <c r="A198" s="105" t="s">
        <v>661</v>
      </c>
      <c r="B198" s="106" t="s">
        <v>662</v>
      </c>
      <c r="C198" s="498">
        <v>0</v>
      </c>
      <c r="D198" s="498">
        <v>0</v>
      </c>
      <c r="E198" s="153">
        <v>0</v>
      </c>
    </row>
    <row r="199" spans="1:5" hidden="1" x14ac:dyDescent="0.25">
      <c r="A199" s="105" t="s">
        <v>663</v>
      </c>
      <c r="B199" s="106" t="s">
        <v>664</v>
      </c>
      <c r="C199" s="498">
        <v>0</v>
      </c>
      <c r="D199" s="498">
        <v>0</v>
      </c>
      <c r="E199" s="153">
        <v>0</v>
      </c>
    </row>
    <row r="200" spans="1:5" ht="25.5" hidden="1" x14ac:dyDescent="0.25">
      <c r="A200" s="105" t="s">
        <v>209</v>
      </c>
      <c r="B200" s="106" t="s">
        <v>665</v>
      </c>
      <c r="C200" s="498">
        <v>0</v>
      </c>
      <c r="D200" s="498">
        <v>0</v>
      </c>
      <c r="E200" s="153">
        <v>0</v>
      </c>
    </row>
    <row r="201" spans="1:5" ht="25.5" hidden="1" x14ac:dyDescent="0.25">
      <c r="A201" s="105" t="s">
        <v>666</v>
      </c>
      <c r="B201" s="106" t="s">
        <v>667</v>
      </c>
      <c r="C201" s="498">
        <v>0</v>
      </c>
      <c r="D201" s="498">
        <v>0</v>
      </c>
      <c r="E201" s="153">
        <v>0</v>
      </c>
    </row>
    <row r="202" spans="1:5" ht="25.5" hidden="1" x14ac:dyDescent="0.25">
      <c r="A202" s="105" t="s">
        <v>293</v>
      </c>
      <c r="B202" s="106" t="s">
        <v>668</v>
      </c>
      <c r="C202" s="498">
        <v>0</v>
      </c>
      <c r="D202" s="498">
        <v>0</v>
      </c>
      <c r="E202" s="153">
        <v>0</v>
      </c>
    </row>
    <row r="203" spans="1:5" hidden="1" x14ac:dyDescent="0.25">
      <c r="A203" s="105" t="s">
        <v>669</v>
      </c>
      <c r="B203" s="106" t="s">
        <v>670</v>
      </c>
      <c r="C203" s="498">
        <v>0</v>
      </c>
      <c r="D203" s="498">
        <v>0</v>
      </c>
      <c r="E203" s="153">
        <v>0</v>
      </c>
    </row>
    <row r="204" spans="1:5" hidden="1" x14ac:dyDescent="0.25">
      <c r="A204" s="105" t="s">
        <v>306</v>
      </c>
      <c r="B204" s="106" t="s">
        <v>671</v>
      </c>
      <c r="C204" s="498">
        <v>0</v>
      </c>
      <c r="D204" s="498">
        <v>0</v>
      </c>
      <c r="E204" s="153">
        <v>0</v>
      </c>
    </row>
    <row r="205" spans="1:5" ht="25.5" hidden="1" x14ac:dyDescent="0.25">
      <c r="A205" s="105" t="s">
        <v>672</v>
      </c>
      <c r="B205" s="106" t="s">
        <v>673</v>
      </c>
      <c r="C205" s="498">
        <v>0</v>
      </c>
      <c r="D205" s="498">
        <v>0</v>
      </c>
      <c r="E205" s="153">
        <v>0</v>
      </c>
    </row>
    <row r="206" spans="1:5" hidden="1" x14ac:dyDescent="0.25">
      <c r="A206" s="105" t="s">
        <v>211</v>
      </c>
      <c r="B206" s="106" t="s">
        <v>674</v>
      </c>
      <c r="C206" s="498">
        <v>0</v>
      </c>
      <c r="D206" s="498">
        <v>0</v>
      </c>
      <c r="E206" s="153">
        <v>0</v>
      </c>
    </row>
    <row r="207" spans="1:5" hidden="1" x14ac:dyDescent="0.25">
      <c r="A207" s="105" t="s">
        <v>213</v>
      </c>
      <c r="B207" s="106" t="s">
        <v>675</v>
      </c>
      <c r="C207" s="498">
        <v>0</v>
      </c>
      <c r="D207" s="498">
        <v>0</v>
      </c>
      <c r="E207" s="153">
        <v>0</v>
      </c>
    </row>
    <row r="208" spans="1:5" hidden="1" x14ac:dyDescent="0.25">
      <c r="A208" s="105" t="s">
        <v>676</v>
      </c>
      <c r="B208" s="106" t="s">
        <v>677</v>
      </c>
      <c r="C208" s="498">
        <v>0</v>
      </c>
      <c r="D208" s="498">
        <v>0</v>
      </c>
      <c r="E208" s="153">
        <v>0</v>
      </c>
    </row>
    <row r="209" spans="1:5" ht="25.5" hidden="1" x14ac:dyDescent="0.25">
      <c r="A209" s="105" t="s">
        <v>678</v>
      </c>
      <c r="B209" s="106" t="s">
        <v>679</v>
      </c>
      <c r="C209" s="498">
        <v>0</v>
      </c>
      <c r="D209" s="498">
        <v>0</v>
      </c>
      <c r="E209" s="153">
        <v>0</v>
      </c>
    </row>
    <row r="210" spans="1:5" hidden="1" x14ac:dyDescent="0.25">
      <c r="A210" s="105" t="s">
        <v>680</v>
      </c>
      <c r="B210" s="106" t="s">
        <v>681</v>
      </c>
      <c r="C210" s="498">
        <v>0</v>
      </c>
      <c r="D210" s="498">
        <v>0</v>
      </c>
      <c r="E210" s="153">
        <v>0</v>
      </c>
    </row>
    <row r="211" spans="1:5" ht="25.5" hidden="1" x14ac:dyDescent="0.25">
      <c r="A211" s="105" t="s">
        <v>682</v>
      </c>
      <c r="B211" s="106" t="s">
        <v>683</v>
      </c>
      <c r="C211" s="498">
        <v>0</v>
      </c>
      <c r="D211" s="498">
        <v>0</v>
      </c>
      <c r="E211" s="153">
        <v>0</v>
      </c>
    </row>
    <row r="212" spans="1:5" ht="25.5" hidden="1" x14ac:dyDescent="0.25">
      <c r="A212" s="105" t="s">
        <v>294</v>
      </c>
      <c r="B212" s="106" t="s">
        <v>684</v>
      </c>
      <c r="C212" s="498">
        <v>0</v>
      </c>
      <c r="D212" s="498">
        <v>0</v>
      </c>
      <c r="E212" s="153">
        <v>0</v>
      </c>
    </row>
    <row r="213" spans="1:5" ht="38.25" hidden="1" x14ac:dyDescent="0.25">
      <c r="A213" s="105" t="s">
        <v>295</v>
      </c>
      <c r="B213" s="106" t="s">
        <v>685</v>
      </c>
      <c r="C213" s="498">
        <v>0</v>
      </c>
      <c r="D213" s="498">
        <v>0</v>
      </c>
      <c r="E213" s="153">
        <v>0</v>
      </c>
    </row>
    <row r="214" spans="1:5" ht="38.25" hidden="1" x14ac:dyDescent="0.25">
      <c r="A214" s="105" t="s">
        <v>686</v>
      </c>
      <c r="B214" s="106" t="s">
        <v>687</v>
      </c>
      <c r="C214" s="498">
        <v>0</v>
      </c>
      <c r="D214" s="498">
        <v>0</v>
      </c>
      <c r="E214" s="153">
        <v>0</v>
      </c>
    </row>
    <row r="215" spans="1:5" ht="38.25" hidden="1" x14ac:dyDescent="0.25">
      <c r="A215" s="105" t="s">
        <v>688</v>
      </c>
      <c r="B215" s="106" t="s">
        <v>689</v>
      </c>
      <c r="C215" s="498">
        <v>0</v>
      </c>
      <c r="D215" s="498">
        <v>0</v>
      </c>
      <c r="E215" s="153">
        <v>0</v>
      </c>
    </row>
    <row r="216" spans="1:5" hidden="1" x14ac:dyDescent="0.25">
      <c r="A216" s="105" t="s">
        <v>96</v>
      </c>
      <c r="B216" s="106" t="s">
        <v>690</v>
      </c>
      <c r="C216" s="498">
        <v>0</v>
      </c>
      <c r="D216" s="498">
        <v>0</v>
      </c>
      <c r="E216" s="153">
        <v>0</v>
      </c>
    </row>
    <row r="217" spans="1:5" hidden="1" x14ac:dyDescent="0.25">
      <c r="A217" s="105" t="s">
        <v>691</v>
      </c>
      <c r="B217" s="106" t="s">
        <v>692</v>
      </c>
      <c r="C217" s="498">
        <v>0</v>
      </c>
      <c r="D217" s="498">
        <v>0</v>
      </c>
      <c r="E217" s="153">
        <v>0</v>
      </c>
    </row>
    <row r="218" spans="1:5" hidden="1" x14ac:dyDescent="0.25">
      <c r="A218" s="105" t="s">
        <v>215</v>
      </c>
      <c r="B218" s="106" t="s">
        <v>693</v>
      </c>
      <c r="C218" s="498">
        <v>0</v>
      </c>
      <c r="D218" s="498">
        <v>0</v>
      </c>
      <c r="E218" s="153">
        <v>0</v>
      </c>
    </row>
    <row r="219" spans="1:5" hidden="1" x14ac:dyDescent="0.25">
      <c r="A219" s="105" t="s">
        <v>97</v>
      </c>
      <c r="B219" s="106" t="s">
        <v>694</v>
      </c>
      <c r="C219" s="498">
        <v>0</v>
      </c>
      <c r="D219" s="498">
        <v>0</v>
      </c>
      <c r="E219" s="153">
        <v>0</v>
      </c>
    </row>
    <row r="220" spans="1:5" hidden="1" x14ac:dyDescent="0.25">
      <c r="A220" s="105" t="s">
        <v>695</v>
      </c>
      <c r="B220" s="106" t="s">
        <v>696</v>
      </c>
      <c r="C220" s="498">
        <v>0</v>
      </c>
      <c r="D220" s="498">
        <v>0</v>
      </c>
      <c r="E220" s="153">
        <v>0</v>
      </c>
    </row>
    <row r="221" spans="1:5" ht="25.5" hidden="1" x14ac:dyDescent="0.25">
      <c r="A221" s="105" t="s">
        <v>697</v>
      </c>
      <c r="B221" s="106" t="s">
        <v>698</v>
      </c>
      <c r="C221" s="498">
        <v>0</v>
      </c>
      <c r="D221" s="498">
        <v>0</v>
      </c>
      <c r="E221" s="153">
        <v>0</v>
      </c>
    </row>
    <row r="222" spans="1:5" ht="25.5" hidden="1" x14ac:dyDescent="0.25">
      <c r="A222" s="105" t="s">
        <v>699</v>
      </c>
      <c r="B222" s="106" t="s">
        <v>700</v>
      </c>
      <c r="C222" s="498">
        <v>0</v>
      </c>
      <c r="D222" s="498">
        <v>0</v>
      </c>
      <c r="E222" s="153">
        <v>0</v>
      </c>
    </row>
    <row r="223" spans="1:5" hidden="1" x14ac:dyDescent="0.25">
      <c r="A223" s="105" t="s">
        <v>701</v>
      </c>
      <c r="B223" s="106" t="s">
        <v>702</v>
      </c>
      <c r="C223" s="498">
        <v>0</v>
      </c>
      <c r="D223" s="498">
        <v>0</v>
      </c>
      <c r="E223" s="153">
        <v>0</v>
      </c>
    </row>
    <row r="224" spans="1:5" hidden="1" x14ac:dyDescent="0.25">
      <c r="A224" s="105" t="s">
        <v>51</v>
      </c>
      <c r="B224" s="106" t="s">
        <v>703</v>
      </c>
      <c r="C224" s="498">
        <v>0</v>
      </c>
      <c r="D224" s="498">
        <v>0</v>
      </c>
      <c r="E224" s="153">
        <v>0</v>
      </c>
    </row>
    <row r="225" spans="1:5" ht="25.5" hidden="1" x14ac:dyDescent="0.25">
      <c r="A225" s="105" t="s">
        <v>52</v>
      </c>
      <c r="B225" s="106" t="s">
        <v>704</v>
      </c>
      <c r="C225" s="498">
        <v>0</v>
      </c>
      <c r="D225" s="498">
        <v>0</v>
      </c>
      <c r="E225" s="153">
        <v>0</v>
      </c>
    </row>
    <row r="226" spans="1:5" hidden="1" x14ac:dyDescent="0.25">
      <c r="A226" s="105" t="s">
        <v>344</v>
      </c>
      <c r="B226" s="106" t="s">
        <v>705</v>
      </c>
      <c r="C226" s="498">
        <v>0</v>
      </c>
      <c r="D226" s="498">
        <v>0</v>
      </c>
      <c r="E226" s="153">
        <v>0</v>
      </c>
    </row>
    <row r="227" spans="1:5" hidden="1" x14ac:dyDescent="0.25">
      <c r="A227" s="105" t="s">
        <v>53</v>
      </c>
      <c r="B227" s="106" t="s">
        <v>706</v>
      </c>
      <c r="C227" s="498">
        <v>0</v>
      </c>
      <c r="D227" s="498">
        <v>0</v>
      </c>
      <c r="E227" s="153">
        <v>0</v>
      </c>
    </row>
    <row r="228" spans="1:5" hidden="1" x14ac:dyDescent="0.25">
      <c r="A228" s="105" t="s">
        <v>98</v>
      </c>
      <c r="B228" s="106" t="s">
        <v>707</v>
      </c>
      <c r="C228" s="498">
        <v>0</v>
      </c>
      <c r="D228" s="498">
        <v>0</v>
      </c>
      <c r="E228" s="153">
        <v>0</v>
      </c>
    </row>
    <row r="229" spans="1:5" ht="25.5" hidden="1" x14ac:dyDescent="0.25">
      <c r="A229" s="105" t="s">
        <v>708</v>
      </c>
      <c r="B229" s="106" t="s">
        <v>709</v>
      </c>
      <c r="C229" s="498">
        <v>0</v>
      </c>
      <c r="D229" s="498">
        <v>0</v>
      </c>
      <c r="E229" s="153">
        <v>0</v>
      </c>
    </row>
    <row r="230" spans="1:5" hidden="1" x14ac:dyDescent="0.25">
      <c r="A230" s="105" t="s">
        <v>220</v>
      </c>
      <c r="B230" s="106" t="s">
        <v>710</v>
      </c>
      <c r="C230" s="498">
        <v>0</v>
      </c>
      <c r="D230" s="498">
        <v>0</v>
      </c>
      <c r="E230" s="153">
        <v>0</v>
      </c>
    </row>
    <row r="231" spans="1:5" hidden="1" x14ac:dyDescent="0.25">
      <c r="A231" s="105" t="s">
        <v>222</v>
      </c>
      <c r="B231" s="106" t="s">
        <v>1172</v>
      </c>
      <c r="C231" s="498">
        <v>0</v>
      </c>
      <c r="D231" s="498">
        <v>0</v>
      </c>
      <c r="E231" s="153">
        <v>0</v>
      </c>
    </row>
    <row r="232" spans="1:5" hidden="1" x14ac:dyDescent="0.25">
      <c r="A232" s="105" t="s">
        <v>54</v>
      </c>
      <c r="B232" s="106" t="s">
        <v>711</v>
      </c>
      <c r="C232" s="498">
        <v>0</v>
      </c>
      <c r="D232" s="498">
        <v>0</v>
      </c>
      <c r="E232" s="153">
        <v>0</v>
      </c>
    </row>
    <row r="233" spans="1:5" ht="25.5" hidden="1" x14ac:dyDescent="0.25">
      <c r="A233" s="105" t="s">
        <v>307</v>
      </c>
      <c r="B233" s="106" t="s">
        <v>1173</v>
      </c>
      <c r="C233" s="498">
        <v>0</v>
      </c>
      <c r="D233" s="498">
        <v>0</v>
      </c>
      <c r="E233" s="153">
        <v>0</v>
      </c>
    </row>
    <row r="234" spans="1:5" hidden="1" x14ac:dyDescent="0.25">
      <c r="A234" s="105" t="s">
        <v>99</v>
      </c>
      <c r="B234" s="106" t="s">
        <v>712</v>
      </c>
      <c r="C234" s="498">
        <v>0</v>
      </c>
      <c r="D234" s="498">
        <v>0</v>
      </c>
      <c r="E234" s="153">
        <v>0</v>
      </c>
    </row>
    <row r="235" spans="1:5" ht="25.5" hidden="1" x14ac:dyDescent="0.25">
      <c r="A235" s="105" t="s">
        <v>55</v>
      </c>
      <c r="B235" s="106" t="s">
        <v>713</v>
      </c>
      <c r="C235" s="498">
        <v>0</v>
      </c>
      <c r="D235" s="498">
        <v>0</v>
      </c>
      <c r="E235" s="153">
        <v>0</v>
      </c>
    </row>
    <row r="236" spans="1:5" ht="25.5" hidden="1" x14ac:dyDescent="0.25">
      <c r="A236" s="105" t="s">
        <v>56</v>
      </c>
      <c r="B236" s="106" t="s">
        <v>714</v>
      </c>
      <c r="C236" s="498">
        <v>0</v>
      </c>
      <c r="D236" s="498">
        <v>0</v>
      </c>
      <c r="E236" s="153">
        <v>0</v>
      </c>
    </row>
    <row r="237" spans="1:5" hidden="1" x14ac:dyDescent="0.25">
      <c r="A237" s="105" t="s">
        <v>100</v>
      </c>
      <c r="B237" s="106" t="s">
        <v>1144</v>
      </c>
      <c r="C237" s="498">
        <v>0</v>
      </c>
      <c r="D237" s="498">
        <v>0</v>
      </c>
      <c r="E237" s="153">
        <v>0</v>
      </c>
    </row>
    <row r="238" spans="1:5" hidden="1" x14ac:dyDescent="0.25">
      <c r="A238" s="105" t="s">
        <v>308</v>
      </c>
      <c r="B238" s="106" t="s">
        <v>716</v>
      </c>
      <c r="C238" s="498">
        <v>0</v>
      </c>
      <c r="D238" s="498">
        <v>0</v>
      </c>
      <c r="E238" s="153">
        <v>0</v>
      </c>
    </row>
    <row r="239" spans="1:5" ht="25.5" hidden="1" x14ac:dyDescent="0.25">
      <c r="A239" s="105" t="s">
        <v>101</v>
      </c>
      <c r="B239" s="106" t="s">
        <v>717</v>
      </c>
      <c r="C239" s="498">
        <v>0</v>
      </c>
      <c r="D239" s="498">
        <v>0</v>
      </c>
      <c r="E239" s="153">
        <v>0</v>
      </c>
    </row>
    <row r="240" spans="1:5" hidden="1" x14ac:dyDescent="0.25">
      <c r="A240" s="105" t="s">
        <v>57</v>
      </c>
      <c r="B240" s="106" t="s">
        <v>718</v>
      </c>
      <c r="C240" s="498">
        <v>0</v>
      </c>
      <c r="D240" s="498">
        <v>0</v>
      </c>
      <c r="E240" s="153">
        <v>0</v>
      </c>
    </row>
    <row r="241" spans="1:5" hidden="1" x14ac:dyDescent="0.25">
      <c r="A241" s="105" t="s">
        <v>58</v>
      </c>
      <c r="B241" s="106" t="s">
        <v>719</v>
      </c>
      <c r="C241" s="498">
        <v>0</v>
      </c>
      <c r="D241" s="498">
        <v>0</v>
      </c>
      <c r="E241" s="153">
        <v>0</v>
      </c>
    </row>
    <row r="242" spans="1:5" ht="38.25" hidden="1" x14ac:dyDescent="0.25">
      <c r="A242" s="163" t="s">
        <v>309</v>
      </c>
      <c r="B242" s="164" t="s">
        <v>325</v>
      </c>
      <c r="C242" s="498">
        <v>0</v>
      </c>
      <c r="D242" s="498">
        <v>0</v>
      </c>
      <c r="E242" s="153">
        <v>0</v>
      </c>
    </row>
    <row r="243" spans="1:5" hidden="1" x14ac:dyDescent="0.25">
      <c r="A243" s="105" t="s">
        <v>720</v>
      </c>
      <c r="B243" s="106" t="s">
        <v>721</v>
      </c>
      <c r="C243" s="498">
        <v>0</v>
      </c>
      <c r="D243" s="498">
        <v>0</v>
      </c>
      <c r="E243" s="153">
        <v>0</v>
      </c>
    </row>
    <row r="244" spans="1:5" hidden="1" x14ac:dyDescent="0.25">
      <c r="A244" s="105" t="s">
        <v>722</v>
      </c>
      <c r="B244" s="106" t="s">
        <v>723</v>
      </c>
      <c r="C244" s="498">
        <v>0</v>
      </c>
      <c r="D244" s="498">
        <v>0</v>
      </c>
      <c r="E244" s="153">
        <v>0</v>
      </c>
    </row>
    <row r="245" spans="1:5" hidden="1" x14ac:dyDescent="0.25">
      <c r="A245" s="105" t="s">
        <v>59</v>
      </c>
      <c r="B245" s="106" t="s">
        <v>724</v>
      </c>
      <c r="C245" s="498">
        <v>0</v>
      </c>
      <c r="D245" s="498">
        <v>0</v>
      </c>
      <c r="E245" s="153">
        <v>0</v>
      </c>
    </row>
    <row r="246" spans="1:5" hidden="1" x14ac:dyDescent="0.25">
      <c r="A246" s="105" t="s">
        <v>60</v>
      </c>
      <c r="B246" s="106" t="s">
        <v>725</v>
      </c>
      <c r="C246" s="498">
        <v>0</v>
      </c>
      <c r="D246" s="498">
        <v>0</v>
      </c>
      <c r="E246" s="153">
        <v>0</v>
      </c>
    </row>
    <row r="247" spans="1:5" hidden="1" x14ac:dyDescent="0.25">
      <c r="A247" s="105" t="s">
        <v>310</v>
      </c>
      <c r="B247" s="106" t="s">
        <v>726</v>
      </c>
      <c r="C247" s="498">
        <v>0</v>
      </c>
      <c r="D247" s="498">
        <v>0</v>
      </c>
      <c r="E247" s="153">
        <v>0</v>
      </c>
    </row>
    <row r="248" spans="1:5" hidden="1" x14ac:dyDescent="0.25">
      <c r="A248" s="105" t="s">
        <v>313</v>
      </c>
      <c r="B248" s="106" t="s">
        <v>727</v>
      </c>
      <c r="C248" s="498">
        <v>0</v>
      </c>
      <c r="D248" s="498">
        <v>0</v>
      </c>
      <c r="E248" s="153">
        <v>0</v>
      </c>
    </row>
    <row r="249" spans="1:5" ht="25.5" hidden="1" x14ac:dyDescent="0.25">
      <c r="A249" s="105" t="s">
        <v>728</v>
      </c>
      <c r="B249" s="106" t="s">
        <v>729</v>
      </c>
      <c r="C249" s="498">
        <v>0</v>
      </c>
      <c r="D249" s="498">
        <v>0</v>
      </c>
      <c r="E249" s="153">
        <v>0</v>
      </c>
    </row>
    <row r="250" spans="1:5" ht="25.5" hidden="1" x14ac:dyDescent="0.25">
      <c r="A250" s="105" t="s">
        <v>61</v>
      </c>
      <c r="B250" s="106" t="s">
        <v>730</v>
      </c>
      <c r="C250" s="498">
        <v>0</v>
      </c>
      <c r="D250" s="498">
        <v>0</v>
      </c>
      <c r="E250" s="153">
        <v>0</v>
      </c>
    </row>
    <row r="251" spans="1:5" hidden="1" x14ac:dyDescent="0.25">
      <c r="A251" s="163" t="s">
        <v>311</v>
      </c>
      <c r="B251" s="164" t="s">
        <v>326</v>
      </c>
      <c r="C251" s="498">
        <v>0</v>
      </c>
      <c r="D251" s="498">
        <v>0</v>
      </c>
      <c r="E251" s="153">
        <v>0</v>
      </c>
    </row>
    <row r="252" spans="1:5" hidden="1" x14ac:dyDescent="0.25">
      <c r="A252" s="105" t="s">
        <v>296</v>
      </c>
      <c r="B252" s="106" t="s">
        <v>731</v>
      </c>
      <c r="C252" s="498">
        <v>0</v>
      </c>
      <c r="D252" s="498">
        <v>0</v>
      </c>
      <c r="E252" s="153">
        <v>0</v>
      </c>
    </row>
    <row r="253" spans="1:5" hidden="1" x14ac:dyDescent="0.25">
      <c r="A253" s="105" t="s">
        <v>732</v>
      </c>
      <c r="B253" s="106" t="s">
        <v>733</v>
      </c>
      <c r="C253" s="498">
        <v>0</v>
      </c>
      <c r="D253" s="498">
        <v>0</v>
      </c>
      <c r="E253" s="153">
        <v>0</v>
      </c>
    </row>
    <row r="254" spans="1:5" hidden="1" x14ac:dyDescent="0.25">
      <c r="A254" s="105" t="s">
        <v>734</v>
      </c>
      <c r="B254" s="106" t="s">
        <v>735</v>
      </c>
      <c r="C254" s="498">
        <v>0</v>
      </c>
      <c r="D254" s="498">
        <v>0</v>
      </c>
      <c r="E254" s="153">
        <v>0</v>
      </c>
    </row>
    <row r="255" spans="1:5" ht="25.5" hidden="1" x14ac:dyDescent="0.25">
      <c r="A255" s="105" t="s">
        <v>297</v>
      </c>
      <c r="B255" s="106" t="s">
        <v>736</v>
      </c>
      <c r="C255" s="498">
        <v>0</v>
      </c>
      <c r="D255" s="498">
        <v>0</v>
      </c>
      <c r="E255" s="153">
        <v>0</v>
      </c>
    </row>
    <row r="256" spans="1:5" hidden="1" x14ac:dyDescent="0.25">
      <c r="A256" s="163" t="s">
        <v>327</v>
      </c>
      <c r="B256" s="164" t="s">
        <v>328</v>
      </c>
      <c r="C256" s="498">
        <v>0</v>
      </c>
      <c r="D256" s="498">
        <v>0</v>
      </c>
      <c r="E256" s="153">
        <v>0</v>
      </c>
    </row>
    <row r="257" spans="1:5" ht="25.5" hidden="1" x14ac:dyDescent="0.25">
      <c r="A257" s="105" t="s">
        <v>102</v>
      </c>
      <c r="B257" s="106" t="s">
        <v>737</v>
      </c>
      <c r="C257" s="498">
        <v>0</v>
      </c>
      <c r="D257" s="498">
        <v>0</v>
      </c>
      <c r="E257" s="153">
        <v>0</v>
      </c>
    </row>
    <row r="258" spans="1:5" ht="38.25" hidden="1" x14ac:dyDescent="0.25">
      <c r="A258" s="105" t="s">
        <v>738</v>
      </c>
      <c r="B258" s="106" t="s">
        <v>739</v>
      </c>
      <c r="C258" s="498">
        <v>0</v>
      </c>
      <c r="D258" s="498">
        <v>0</v>
      </c>
      <c r="E258" s="153">
        <v>0</v>
      </c>
    </row>
    <row r="259" spans="1:5" hidden="1" x14ac:dyDescent="0.25">
      <c r="A259" s="105" t="s">
        <v>740</v>
      </c>
      <c r="B259" s="106" t="s">
        <v>741</v>
      </c>
      <c r="C259" s="498">
        <v>0</v>
      </c>
      <c r="D259" s="498">
        <v>0</v>
      </c>
      <c r="E259" s="153">
        <v>0</v>
      </c>
    </row>
    <row r="260" spans="1:5" hidden="1" x14ac:dyDescent="0.25">
      <c r="A260" s="105" t="s">
        <v>742</v>
      </c>
      <c r="B260" s="106" t="s">
        <v>743</v>
      </c>
      <c r="C260" s="498">
        <v>0</v>
      </c>
      <c r="D260" s="498">
        <v>0</v>
      </c>
      <c r="E260" s="153">
        <v>0</v>
      </c>
    </row>
    <row r="261" spans="1:5" ht="25.5" hidden="1" x14ac:dyDescent="0.25">
      <c r="A261" s="105" t="s">
        <v>744</v>
      </c>
      <c r="B261" s="106" t="s">
        <v>745</v>
      </c>
      <c r="C261" s="498">
        <v>0</v>
      </c>
      <c r="D261" s="498">
        <v>0</v>
      </c>
      <c r="E261" s="153">
        <v>0</v>
      </c>
    </row>
    <row r="262" spans="1:5" hidden="1" x14ac:dyDescent="0.25">
      <c r="A262" s="105" t="s">
        <v>746</v>
      </c>
      <c r="B262" s="106" t="s">
        <v>747</v>
      </c>
      <c r="C262" s="498">
        <v>0</v>
      </c>
      <c r="D262" s="498">
        <v>0</v>
      </c>
      <c r="E262" s="153">
        <v>0</v>
      </c>
    </row>
    <row r="263" spans="1:5" hidden="1" x14ac:dyDescent="0.25">
      <c r="A263" s="105" t="s">
        <v>748</v>
      </c>
      <c r="B263" s="106" t="s">
        <v>749</v>
      </c>
      <c r="C263" s="498">
        <v>0</v>
      </c>
      <c r="D263" s="498">
        <v>0</v>
      </c>
      <c r="E263" s="153">
        <v>0</v>
      </c>
    </row>
    <row r="264" spans="1:5" hidden="1" x14ac:dyDescent="0.25">
      <c r="A264" s="105" t="s">
        <v>750</v>
      </c>
      <c r="B264" s="106" t="s">
        <v>751</v>
      </c>
      <c r="C264" s="498">
        <v>0</v>
      </c>
      <c r="D264" s="498">
        <v>0</v>
      </c>
      <c r="E264" s="153">
        <v>0</v>
      </c>
    </row>
    <row r="265" spans="1:5" ht="25.5" hidden="1" x14ac:dyDescent="0.25">
      <c r="A265" s="105" t="s">
        <v>298</v>
      </c>
      <c r="B265" s="106" t="s">
        <v>752</v>
      </c>
      <c r="C265" s="498">
        <v>0</v>
      </c>
      <c r="D265" s="498">
        <v>0</v>
      </c>
      <c r="E265" s="153">
        <v>0</v>
      </c>
    </row>
    <row r="266" spans="1:5" hidden="1" x14ac:dyDescent="0.25">
      <c r="A266" s="105" t="s">
        <v>337</v>
      </c>
      <c r="B266" s="106" t="s">
        <v>753</v>
      </c>
      <c r="C266" s="498">
        <v>0</v>
      </c>
      <c r="D266" s="498">
        <v>0</v>
      </c>
      <c r="E266" s="153">
        <v>0</v>
      </c>
    </row>
    <row r="267" spans="1:5" ht="25.5" hidden="1" x14ac:dyDescent="0.25">
      <c r="A267" s="105" t="s">
        <v>754</v>
      </c>
      <c r="B267" s="106" t="s">
        <v>755</v>
      </c>
      <c r="C267" s="498">
        <v>0</v>
      </c>
      <c r="D267" s="498">
        <v>0</v>
      </c>
      <c r="E267" s="153">
        <v>0</v>
      </c>
    </row>
    <row r="268" spans="1:5" ht="25.5" hidden="1" x14ac:dyDescent="0.25">
      <c r="A268" s="105" t="s">
        <v>299</v>
      </c>
      <c r="B268" s="106" t="s">
        <v>756</v>
      </c>
      <c r="C268" s="498">
        <v>0</v>
      </c>
      <c r="D268" s="498">
        <v>0</v>
      </c>
      <c r="E268" s="153">
        <v>0</v>
      </c>
    </row>
    <row r="269" spans="1:5" ht="38.25" hidden="1" x14ac:dyDescent="0.25">
      <c r="A269" s="105" t="s">
        <v>757</v>
      </c>
      <c r="B269" s="106" t="s">
        <v>758</v>
      </c>
      <c r="C269" s="498">
        <v>0</v>
      </c>
      <c r="D269" s="498">
        <v>0</v>
      </c>
      <c r="E269" s="153">
        <v>0</v>
      </c>
    </row>
    <row r="270" spans="1:5" hidden="1" x14ac:dyDescent="0.25">
      <c r="A270" s="105" t="s">
        <v>103</v>
      </c>
      <c r="B270" s="106" t="s">
        <v>759</v>
      </c>
      <c r="C270" s="498">
        <v>0</v>
      </c>
      <c r="D270" s="498">
        <v>0</v>
      </c>
      <c r="E270" s="153">
        <v>0</v>
      </c>
    </row>
    <row r="271" spans="1:5" hidden="1" x14ac:dyDescent="0.25">
      <c r="A271" s="105" t="s">
        <v>760</v>
      </c>
      <c r="B271" s="106" t="s">
        <v>761</v>
      </c>
      <c r="C271" s="498">
        <v>0</v>
      </c>
      <c r="D271" s="498">
        <v>0</v>
      </c>
      <c r="E271" s="153">
        <v>0</v>
      </c>
    </row>
    <row r="272" spans="1:5" ht="25.5" hidden="1" x14ac:dyDescent="0.25">
      <c r="A272" s="105" t="s">
        <v>762</v>
      </c>
      <c r="B272" s="106" t="s">
        <v>763</v>
      </c>
      <c r="C272" s="498">
        <v>0</v>
      </c>
      <c r="D272" s="498">
        <v>0</v>
      </c>
      <c r="E272" s="153">
        <v>0</v>
      </c>
    </row>
    <row r="273" spans="1:5" hidden="1" x14ac:dyDescent="0.25">
      <c r="A273" s="105" t="s">
        <v>104</v>
      </c>
      <c r="B273" s="106" t="s">
        <v>764</v>
      </c>
      <c r="C273" s="498">
        <v>0</v>
      </c>
      <c r="D273" s="498">
        <v>0</v>
      </c>
      <c r="E273" s="153">
        <v>0</v>
      </c>
    </row>
    <row r="274" spans="1:5" hidden="1" x14ac:dyDescent="0.25">
      <c r="A274" s="105" t="s">
        <v>765</v>
      </c>
      <c r="B274" s="106" t="s">
        <v>766</v>
      </c>
      <c r="C274" s="498">
        <v>0</v>
      </c>
      <c r="D274" s="498">
        <v>0</v>
      </c>
      <c r="E274" s="153">
        <v>0</v>
      </c>
    </row>
    <row r="275" spans="1:5" hidden="1" x14ac:dyDescent="0.25">
      <c r="A275" s="105" t="s">
        <v>228</v>
      </c>
      <c r="B275" s="106" t="s">
        <v>767</v>
      </c>
      <c r="C275" s="498">
        <v>0</v>
      </c>
      <c r="D275" s="498">
        <v>0</v>
      </c>
      <c r="E275" s="153">
        <v>0</v>
      </c>
    </row>
    <row r="276" spans="1:5" ht="25.5" hidden="1" x14ac:dyDescent="0.25">
      <c r="A276" s="105" t="s">
        <v>768</v>
      </c>
      <c r="B276" s="106" t="s">
        <v>769</v>
      </c>
      <c r="C276" s="498">
        <v>0</v>
      </c>
      <c r="D276" s="498">
        <v>0</v>
      </c>
      <c r="E276" s="153">
        <v>0</v>
      </c>
    </row>
    <row r="277" spans="1:5" hidden="1" x14ac:dyDescent="0.25">
      <c r="A277" s="105" t="s">
        <v>300</v>
      </c>
      <c r="B277" s="106" t="s">
        <v>770</v>
      </c>
      <c r="C277" s="498">
        <v>0</v>
      </c>
      <c r="D277" s="498">
        <v>0</v>
      </c>
      <c r="E277" s="153">
        <v>0</v>
      </c>
    </row>
    <row r="278" spans="1:5" ht="25.5" hidden="1" x14ac:dyDescent="0.25">
      <c r="A278" s="105" t="s">
        <v>771</v>
      </c>
      <c r="B278" s="106" t="s">
        <v>772</v>
      </c>
      <c r="C278" s="498">
        <v>0</v>
      </c>
      <c r="D278" s="498">
        <v>0</v>
      </c>
      <c r="E278" s="153">
        <v>0</v>
      </c>
    </row>
    <row r="279" spans="1:5" ht="25.5" hidden="1" x14ac:dyDescent="0.25">
      <c r="A279" s="105" t="s">
        <v>773</v>
      </c>
      <c r="B279" s="106" t="s">
        <v>774</v>
      </c>
      <c r="C279" s="498">
        <v>0</v>
      </c>
      <c r="D279" s="498">
        <v>0</v>
      </c>
      <c r="E279" s="153">
        <v>0</v>
      </c>
    </row>
    <row r="280" spans="1:5" ht="25.5" hidden="1" x14ac:dyDescent="0.25">
      <c r="A280" s="105" t="s">
        <v>775</v>
      </c>
      <c r="B280" s="106" t="s">
        <v>776</v>
      </c>
      <c r="C280" s="498">
        <v>0</v>
      </c>
      <c r="D280" s="498">
        <v>0</v>
      </c>
      <c r="E280" s="153">
        <v>0</v>
      </c>
    </row>
    <row r="281" spans="1:5" hidden="1" x14ac:dyDescent="0.25">
      <c r="A281" s="105" t="s">
        <v>230</v>
      </c>
      <c r="B281" s="106" t="s">
        <v>777</v>
      </c>
      <c r="C281" s="498">
        <v>0</v>
      </c>
      <c r="D281" s="498">
        <v>0</v>
      </c>
      <c r="E281" s="153">
        <v>0</v>
      </c>
    </row>
    <row r="282" spans="1:5" hidden="1" x14ac:dyDescent="0.25">
      <c r="A282" s="105" t="s">
        <v>232</v>
      </c>
      <c r="B282" s="106" t="s">
        <v>778</v>
      </c>
      <c r="C282" s="498">
        <v>0</v>
      </c>
      <c r="D282" s="498">
        <v>0</v>
      </c>
      <c r="E282" s="153">
        <v>0</v>
      </c>
    </row>
    <row r="283" spans="1:5" ht="25.5" hidden="1" x14ac:dyDescent="0.25">
      <c r="A283" s="105" t="s">
        <v>779</v>
      </c>
      <c r="B283" s="106" t="s">
        <v>780</v>
      </c>
      <c r="C283" s="498">
        <v>0</v>
      </c>
      <c r="D283" s="498">
        <v>0</v>
      </c>
      <c r="E283" s="153">
        <v>0</v>
      </c>
    </row>
    <row r="284" spans="1:5" hidden="1" x14ac:dyDescent="0.25">
      <c r="A284" s="105" t="s">
        <v>234</v>
      </c>
      <c r="B284" s="106" t="s">
        <v>781</v>
      </c>
      <c r="C284" s="498">
        <v>0</v>
      </c>
      <c r="D284" s="498">
        <v>0</v>
      </c>
      <c r="E284" s="153">
        <v>0</v>
      </c>
    </row>
    <row r="285" spans="1:5" hidden="1" x14ac:dyDescent="0.25">
      <c r="A285" s="105" t="s">
        <v>782</v>
      </c>
      <c r="B285" s="106" t="s">
        <v>783</v>
      </c>
      <c r="C285" s="498">
        <v>0</v>
      </c>
      <c r="D285" s="498">
        <v>0</v>
      </c>
      <c r="E285" s="153">
        <v>0</v>
      </c>
    </row>
    <row r="286" spans="1:5" hidden="1" x14ac:dyDescent="0.25">
      <c r="A286" s="105" t="s">
        <v>784</v>
      </c>
      <c r="B286" s="106" t="s">
        <v>785</v>
      </c>
      <c r="C286" s="498">
        <v>0</v>
      </c>
      <c r="D286" s="498">
        <v>0</v>
      </c>
      <c r="E286" s="153">
        <v>0</v>
      </c>
    </row>
    <row r="287" spans="1:5" ht="25.5" hidden="1" x14ac:dyDescent="0.25">
      <c r="A287" s="105" t="s">
        <v>786</v>
      </c>
      <c r="B287" s="106" t="s">
        <v>787</v>
      </c>
      <c r="C287" s="498">
        <v>0</v>
      </c>
      <c r="D287" s="498">
        <v>0</v>
      </c>
      <c r="E287" s="153">
        <v>0</v>
      </c>
    </row>
    <row r="288" spans="1:5" hidden="1" x14ac:dyDescent="0.25">
      <c r="A288" s="105" t="s">
        <v>788</v>
      </c>
      <c r="B288" s="106" t="s">
        <v>789</v>
      </c>
      <c r="C288" s="498">
        <v>0</v>
      </c>
      <c r="D288" s="498">
        <v>0</v>
      </c>
      <c r="E288" s="153">
        <v>0</v>
      </c>
    </row>
    <row r="289" spans="1:5" ht="25.5" hidden="1" x14ac:dyDescent="0.25">
      <c r="A289" s="105" t="s">
        <v>790</v>
      </c>
      <c r="B289" s="106" t="s">
        <v>791</v>
      </c>
      <c r="C289" s="498">
        <v>0</v>
      </c>
      <c r="D289" s="498">
        <v>0</v>
      </c>
      <c r="E289" s="153">
        <v>0</v>
      </c>
    </row>
    <row r="290" spans="1:5" ht="25.5" hidden="1" x14ac:dyDescent="0.25">
      <c r="A290" s="105" t="s">
        <v>792</v>
      </c>
      <c r="B290" s="106" t="s">
        <v>793</v>
      </c>
      <c r="C290" s="498">
        <v>0</v>
      </c>
      <c r="D290" s="498">
        <v>0</v>
      </c>
      <c r="E290" s="153">
        <v>0</v>
      </c>
    </row>
    <row r="291" spans="1:5" ht="38.25" hidden="1" x14ac:dyDescent="0.25">
      <c r="A291" s="105" t="s">
        <v>236</v>
      </c>
      <c r="B291" s="106" t="s">
        <v>794</v>
      </c>
      <c r="C291" s="498">
        <v>0</v>
      </c>
      <c r="D291" s="498">
        <v>0</v>
      </c>
      <c r="E291" s="153">
        <v>0</v>
      </c>
    </row>
    <row r="292" spans="1:5" ht="38.25" hidden="1" x14ac:dyDescent="0.25">
      <c r="A292" s="105" t="s">
        <v>238</v>
      </c>
      <c r="B292" s="106" t="s">
        <v>795</v>
      </c>
      <c r="C292" s="498">
        <v>0</v>
      </c>
      <c r="D292" s="498">
        <v>0</v>
      </c>
      <c r="E292" s="153">
        <v>0</v>
      </c>
    </row>
    <row r="293" spans="1:5" ht="38.25" hidden="1" x14ac:dyDescent="0.25">
      <c r="A293" s="105" t="s">
        <v>796</v>
      </c>
      <c r="B293" s="106" t="s">
        <v>797</v>
      </c>
      <c r="C293" s="498">
        <v>0</v>
      </c>
      <c r="D293" s="498">
        <v>0</v>
      </c>
      <c r="E293" s="153">
        <v>0</v>
      </c>
    </row>
    <row r="294" spans="1:5" hidden="1" x14ac:dyDescent="0.25">
      <c r="A294" s="105" t="s">
        <v>798</v>
      </c>
      <c r="B294" s="106" t="s">
        <v>799</v>
      </c>
      <c r="C294" s="498">
        <v>0</v>
      </c>
      <c r="D294" s="498">
        <v>0</v>
      </c>
      <c r="E294" s="153">
        <v>0</v>
      </c>
    </row>
    <row r="295" spans="1:5" hidden="1" x14ac:dyDescent="0.25">
      <c r="A295" s="105" t="s">
        <v>240</v>
      </c>
      <c r="B295" s="106" t="s">
        <v>800</v>
      </c>
      <c r="C295" s="498">
        <v>0</v>
      </c>
      <c r="D295" s="498">
        <v>0</v>
      </c>
      <c r="E295" s="153">
        <v>0</v>
      </c>
    </row>
    <row r="296" spans="1:5" hidden="1" x14ac:dyDescent="0.25">
      <c r="A296" s="105" t="s">
        <v>242</v>
      </c>
      <c r="B296" s="106" t="s">
        <v>801</v>
      </c>
      <c r="C296" s="498">
        <v>0</v>
      </c>
      <c r="D296" s="498">
        <v>0</v>
      </c>
      <c r="E296" s="153">
        <v>0</v>
      </c>
    </row>
    <row r="297" spans="1:5" hidden="1" x14ac:dyDescent="0.25">
      <c r="A297" s="105" t="s">
        <v>244</v>
      </c>
      <c r="B297" s="106" t="s">
        <v>802</v>
      </c>
      <c r="C297" s="498">
        <v>0</v>
      </c>
      <c r="D297" s="498">
        <v>0</v>
      </c>
      <c r="E297" s="153">
        <v>0</v>
      </c>
    </row>
    <row r="298" spans="1:5" hidden="1" x14ac:dyDescent="0.25">
      <c r="A298" s="105" t="s">
        <v>246</v>
      </c>
      <c r="B298" s="106" t="s">
        <v>803</v>
      </c>
      <c r="C298" s="498">
        <v>0</v>
      </c>
      <c r="D298" s="498">
        <v>0</v>
      </c>
      <c r="E298" s="153">
        <v>0</v>
      </c>
    </row>
    <row r="299" spans="1:5" ht="25.5" hidden="1" x14ac:dyDescent="0.25">
      <c r="A299" s="105" t="s">
        <v>804</v>
      </c>
      <c r="B299" s="106" t="s">
        <v>805</v>
      </c>
      <c r="C299" s="498">
        <v>0</v>
      </c>
      <c r="D299" s="498">
        <v>0</v>
      </c>
      <c r="E299" s="153">
        <v>0</v>
      </c>
    </row>
    <row r="300" spans="1:5" ht="25.5" hidden="1" x14ac:dyDescent="0.25">
      <c r="A300" s="105" t="s">
        <v>806</v>
      </c>
      <c r="B300" s="106" t="s">
        <v>807</v>
      </c>
      <c r="C300" s="498">
        <v>0</v>
      </c>
      <c r="D300" s="498">
        <v>0</v>
      </c>
      <c r="E300" s="153">
        <v>0</v>
      </c>
    </row>
    <row r="301" spans="1:5" hidden="1" x14ac:dyDescent="0.25">
      <c r="A301" s="105" t="s">
        <v>808</v>
      </c>
      <c r="B301" s="106" t="s">
        <v>809</v>
      </c>
      <c r="C301" s="498">
        <v>0</v>
      </c>
      <c r="D301" s="498">
        <v>0</v>
      </c>
      <c r="E301" s="153">
        <v>0</v>
      </c>
    </row>
    <row r="302" spans="1:5" hidden="1" x14ac:dyDescent="0.25">
      <c r="A302" s="105" t="s">
        <v>810</v>
      </c>
      <c r="B302" s="106" t="s">
        <v>811</v>
      </c>
      <c r="C302" s="498">
        <v>0</v>
      </c>
      <c r="D302" s="498">
        <v>0</v>
      </c>
      <c r="E302" s="153">
        <v>0</v>
      </c>
    </row>
    <row r="303" spans="1:5" hidden="1" x14ac:dyDescent="0.25">
      <c r="A303" s="105" t="s">
        <v>812</v>
      </c>
      <c r="B303" s="106" t="s">
        <v>813</v>
      </c>
      <c r="C303" s="498">
        <v>0</v>
      </c>
      <c r="D303" s="498">
        <v>0</v>
      </c>
      <c r="E303" s="153">
        <v>0</v>
      </c>
    </row>
    <row r="304" spans="1:5" hidden="1" x14ac:dyDescent="0.25">
      <c r="A304" s="105" t="s">
        <v>814</v>
      </c>
      <c r="B304" s="106" t="s">
        <v>815</v>
      </c>
      <c r="C304" s="498">
        <v>0</v>
      </c>
      <c r="D304" s="498">
        <v>0</v>
      </c>
      <c r="E304" s="153">
        <v>0</v>
      </c>
    </row>
    <row r="305" spans="1:5" hidden="1" x14ac:dyDescent="0.25">
      <c r="A305" s="105" t="s">
        <v>816</v>
      </c>
      <c r="B305" s="106" t="s">
        <v>817</v>
      </c>
      <c r="C305" s="498">
        <v>0</v>
      </c>
      <c r="D305" s="498">
        <v>0</v>
      </c>
      <c r="E305" s="153">
        <v>0</v>
      </c>
    </row>
    <row r="306" spans="1:5" ht="25.5" hidden="1" x14ac:dyDescent="0.25">
      <c r="A306" s="105" t="s">
        <v>818</v>
      </c>
      <c r="B306" s="106" t="s">
        <v>819</v>
      </c>
      <c r="C306" s="498">
        <v>0</v>
      </c>
      <c r="D306" s="498">
        <v>0</v>
      </c>
      <c r="E306" s="153">
        <v>0</v>
      </c>
    </row>
    <row r="307" spans="1:5" hidden="1" x14ac:dyDescent="0.25">
      <c r="A307" s="105" t="s">
        <v>820</v>
      </c>
      <c r="B307" s="106" t="s">
        <v>821</v>
      </c>
      <c r="C307" s="498">
        <v>0</v>
      </c>
      <c r="D307" s="498">
        <v>0</v>
      </c>
      <c r="E307" s="153">
        <v>0</v>
      </c>
    </row>
    <row r="308" spans="1:5" hidden="1" x14ac:dyDescent="0.25">
      <c r="A308" s="105" t="s">
        <v>822</v>
      </c>
      <c r="B308" s="106" t="s">
        <v>823</v>
      </c>
      <c r="C308" s="498">
        <v>0</v>
      </c>
      <c r="D308" s="498">
        <v>0</v>
      </c>
      <c r="E308" s="153">
        <v>0</v>
      </c>
    </row>
    <row r="309" spans="1:5" hidden="1" x14ac:dyDescent="0.25">
      <c r="A309" s="105" t="s">
        <v>824</v>
      </c>
      <c r="B309" s="106" t="s">
        <v>825</v>
      </c>
      <c r="C309" s="498">
        <v>0</v>
      </c>
      <c r="D309" s="498">
        <v>0</v>
      </c>
      <c r="E309" s="153">
        <v>0</v>
      </c>
    </row>
    <row r="310" spans="1:5" hidden="1" x14ac:dyDescent="0.25">
      <c r="A310" s="105" t="s">
        <v>826</v>
      </c>
      <c r="B310" s="106" t="s">
        <v>827</v>
      </c>
      <c r="C310" s="498">
        <v>0</v>
      </c>
      <c r="D310" s="498">
        <v>0</v>
      </c>
      <c r="E310" s="153">
        <v>0</v>
      </c>
    </row>
    <row r="311" spans="1:5" hidden="1" x14ac:dyDescent="0.25">
      <c r="A311" s="105" t="s">
        <v>828</v>
      </c>
      <c r="B311" s="106" t="s">
        <v>829</v>
      </c>
      <c r="C311" s="498">
        <v>0</v>
      </c>
      <c r="D311" s="498">
        <v>0</v>
      </c>
      <c r="E311" s="153">
        <v>0</v>
      </c>
    </row>
    <row r="312" spans="1:5" ht="25.5" hidden="1" x14ac:dyDescent="0.25">
      <c r="A312" s="105" t="s">
        <v>830</v>
      </c>
      <c r="B312" s="106" t="s">
        <v>831</v>
      </c>
      <c r="C312" s="498">
        <v>0</v>
      </c>
      <c r="D312" s="498">
        <v>0</v>
      </c>
      <c r="E312" s="153">
        <v>0</v>
      </c>
    </row>
    <row r="313" spans="1:5" ht="25.5" hidden="1" x14ac:dyDescent="0.25">
      <c r="A313" s="105" t="s">
        <v>832</v>
      </c>
      <c r="B313" s="106" t="s">
        <v>833</v>
      </c>
      <c r="C313" s="498">
        <v>0</v>
      </c>
      <c r="D313" s="498">
        <v>0</v>
      </c>
      <c r="E313" s="153">
        <v>0</v>
      </c>
    </row>
    <row r="314" spans="1:5" hidden="1" x14ac:dyDescent="0.25">
      <c r="A314" s="105" t="s">
        <v>312</v>
      </c>
      <c r="B314" s="106" t="s">
        <v>834</v>
      </c>
      <c r="C314" s="498">
        <v>0</v>
      </c>
      <c r="D314" s="498">
        <v>0</v>
      </c>
      <c r="E314" s="153">
        <v>0</v>
      </c>
    </row>
    <row r="315" spans="1:5" hidden="1" x14ac:dyDescent="0.25">
      <c r="A315" s="105" t="s">
        <v>835</v>
      </c>
      <c r="B315" s="106" t="s">
        <v>836</v>
      </c>
      <c r="C315" s="498">
        <v>0</v>
      </c>
      <c r="D315" s="498">
        <v>0</v>
      </c>
      <c r="E315" s="153">
        <v>0</v>
      </c>
    </row>
    <row r="316" spans="1:5" hidden="1" x14ac:dyDescent="0.25">
      <c r="A316" s="105" t="s">
        <v>837</v>
      </c>
      <c r="B316" s="106" t="s">
        <v>838</v>
      </c>
      <c r="C316" s="498">
        <v>0</v>
      </c>
      <c r="D316" s="498">
        <v>0</v>
      </c>
      <c r="E316" s="153">
        <v>0</v>
      </c>
    </row>
    <row r="317" spans="1:5" hidden="1" x14ac:dyDescent="0.25">
      <c r="A317" s="105" t="s">
        <v>839</v>
      </c>
      <c r="B317" s="106" t="s">
        <v>840</v>
      </c>
      <c r="C317" s="498">
        <v>0</v>
      </c>
      <c r="D317" s="498">
        <v>0</v>
      </c>
      <c r="E317" s="153">
        <v>0</v>
      </c>
    </row>
    <row r="318" spans="1:5" ht="25.5" hidden="1" x14ac:dyDescent="0.25">
      <c r="A318" s="163" t="s">
        <v>329</v>
      </c>
      <c r="B318" s="164" t="s">
        <v>330</v>
      </c>
      <c r="C318" s="498">
        <v>0</v>
      </c>
      <c r="D318" s="498">
        <v>0</v>
      </c>
      <c r="E318" s="153">
        <v>0</v>
      </c>
    </row>
    <row r="319" spans="1:5" ht="25.5" x14ac:dyDescent="0.25">
      <c r="A319" s="517" t="s">
        <v>331</v>
      </c>
      <c r="B319" s="518" t="s">
        <v>332</v>
      </c>
      <c r="C319" s="519">
        <f t="shared" ref="C319:E319" si="18">+C26+C27+C108</f>
        <v>30885000</v>
      </c>
      <c r="D319" s="519">
        <f t="shared" si="18"/>
        <v>30909000</v>
      </c>
      <c r="E319" s="519">
        <f t="shared" si="18"/>
        <v>28734154</v>
      </c>
    </row>
    <row r="320" spans="1:5" x14ac:dyDescent="0.25">
      <c r="A320" s="12"/>
      <c r="B320" s="12"/>
      <c r="C320" s="360"/>
      <c r="D320" s="360"/>
      <c r="E320" s="414"/>
    </row>
    <row r="321" spans="1:5" x14ac:dyDescent="0.25">
      <c r="A321" s="12"/>
      <c r="B321" s="12"/>
      <c r="C321" s="360"/>
      <c r="D321" s="360"/>
      <c r="E321" s="414"/>
    </row>
  </sheetData>
  <autoFilter ref="A6:E319">
    <filterColumn colId="4">
      <filters blank="1">
        <filter val="0,00"/>
        <filter val="1 065 042"/>
        <filter val="1 736 111"/>
        <filter val="1 739 237"/>
        <filter val="1 956 533"/>
        <filter val="14 400"/>
        <filter val="16 963 138"/>
        <filter val="17 882 040"/>
        <filter val="180 452"/>
        <filter val="2 159 128"/>
        <filter val="2 213 128"/>
        <filter val="2 391 000"/>
        <filter val="204 079"/>
        <filter val="24 916"/>
        <filter val="27 244"/>
        <filter val="28 734 154"/>
        <filter val="3 126"/>
        <filter val="3 555 240"/>
        <filter val="3 819"/>
        <filter val="328 446"/>
        <filter val="333 450"/>
        <filter val="353 362"/>
        <filter val="360 000"/>
        <filter val="40 869"/>
        <filter val="42 457"/>
        <filter val="45 000"/>
        <filter val="47 244"/>
        <filter val="49 879"/>
        <filter val="498 602"/>
        <filter val="533 665"/>
        <filter val="54 000"/>
        <filter val="544 878"/>
        <filter val="6 505 518"/>
        <filter val="8 638 986"/>
      </filters>
    </filterColumn>
  </autoFilter>
  <mergeCells count="5">
    <mergeCell ref="I52:M52"/>
    <mergeCell ref="A2:E2"/>
    <mergeCell ref="A3:E3"/>
    <mergeCell ref="A5:E5"/>
    <mergeCell ref="I40:M40"/>
  </mergeCells>
  <pageMargins left="0.7" right="0.7" top="0.75" bottom="0.75" header="0.3" footer="0.3"/>
  <pageSetup paperSize="9" scale="83" orientation="portrait" r:id="rId1"/>
  <colBreaks count="1" manualBreakCount="1">
    <brk id="5" max="1048575" man="1"/>
  </colBreaks>
  <ignoredErrors>
    <ignoredError sqref="E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13</vt:i4>
      </vt:variant>
    </vt:vector>
  </HeadingPairs>
  <TitlesOfParts>
    <vt:vector size="39" baseType="lpstr">
      <vt:lpstr>Címrend</vt:lpstr>
      <vt:lpstr>Összesen bevétel és kiadás</vt:lpstr>
      <vt:lpstr>Önkormányzat bevételei</vt:lpstr>
      <vt:lpstr>Önk. bevételi COFOG-onként</vt:lpstr>
      <vt:lpstr> Önkormányzat kiadásai</vt:lpstr>
      <vt:lpstr>Önk. kiadásai COFOG-onként</vt:lpstr>
      <vt:lpstr>Óvoda bevételei</vt:lpstr>
      <vt:lpstr>Óvoda bevételei COFOG-onként</vt:lpstr>
      <vt:lpstr> Óvoda kiadásai</vt:lpstr>
      <vt:lpstr>Óvoda kiadásai COFOG-onként</vt:lpstr>
      <vt:lpstr>Felhalmozási kiadások</vt:lpstr>
      <vt:lpstr>Létszám</vt:lpstr>
      <vt:lpstr>EU</vt:lpstr>
      <vt:lpstr>Hitel</vt:lpstr>
      <vt:lpstr>Közvetett támogatás</vt:lpstr>
      <vt:lpstr>Többéves</vt:lpstr>
      <vt:lpstr>Követelések</vt:lpstr>
      <vt:lpstr>Kötelezettségek</vt:lpstr>
      <vt:lpstr>Maradvány</vt:lpstr>
      <vt:lpstr>Pénzkészlet</vt:lpstr>
      <vt:lpstr>Eredménykimutatás</vt:lpstr>
      <vt:lpstr>Mérleg</vt:lpstr>
      <vt:lpstr>Vagyonkimutatás</vt:lpstr>
      <vt:lpstr>Többévesmm</vt:lpstr>
      <vt:lpstr>adósság</vt:lpstr>
      <vt:lpstr>gt</vt:lpstr>
      <vt:lpstr>adósság!foot_10_place</vt:lpstr>
      <vt:lpstr>adósság!foot_9_place</vt:lpstr>
      <vt:lpstr>' Óvoda kiadásai'!Nyomtatási_terület</vt:lpstr>
      <vt:lpstr>Kötelezettségek!Nyomtatási_terület</vt:lpstr>
      <vt:lpstr>Követelések!Nyomtatási_terület</vt:lpstr>
      <vt:lpstr>'Közvetett támogatás'!Nyomtatási_terület</vt:lpstr>
      <vt:lpstr>Maradvány!Nyomtatási_terület</vt:lpstr>
      <vt:lpstr>'Óvoda bevételei COFOG-onként'!Nyomtatási_terület</vt:lpstr>
      <vt:lpstr>'Önk. kiadásai COFOG-onként'!Nyomtatási_terület</vt:lpstr>
      <vt:lpstr>'Önkormányzat bevételei'!Nyomtatási_terület</vt:lpstr>
      <vt:lpstr>'Összesen bevétel és kiadás'!Nyomtatási_terület</vt:lpstr>
      <vt:lpstr>Pénzkészlet!Nyomtatási_terület</vt:lpstr>
      <vt:lpstr>Többévesmm!Nyomtatási_terület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cp:lastPrinted>2024-04-23T12:38:43Z</cp:lastPrinted>
  <dcterms:created xsi:type="dcterms:W3CDTF">2019-05-15T06:42:21Z</dcterms:created>
  <dcterms:modified xsi:type="dcterms:W3CDTF">2024-04-23T12:39:20Z</dcterms:modified>
</cp:coreProperties>
</file>